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 yWindow="460" windowWidth="36780" windowHeight="19660" tabRatio="500" activeTab="0"/>
  </bookViews>
  <sheets>
    <sheet name="Blatt1" sheetId="1" r:id="rId1"/>
  </sheets>
  <definedNames/>
  <calcPr fullCalcOnLoad="1"/>
</workbook>
</file>

<file path=xl/comments1.xml><?xml version="1.0" encoding="utf-8"?>
<comments xmlns="http://schemas.openxmlformats.org/spreadsheetml/2006/main">
  <authors>
    <author>Andreas Horvath</author>
  </authors>
  <commentList>
    <comment ref="B12" authorId="0">
      <text>
        <r>
          <rPr>
            <b/>
            <sz val="9"/>
            <rFont val="Tahoma"/>
            <family val="0"/>
          </rPr>
          <t>Andreas Horvath:</t>
        </r>
        <r>
          <rPr>
            <sz val="9"/>
            <rFont val="Tahoma"/>
            <family val="0"/>
          </rPr>
          <t xml:space="preserve">
jährlich wiederkehrende Kosten</t>
        </r>
      </text>
    </comment>
    <comment ref="R12" authorId="0">
      <text>
        <r>
          <rPr>
            <b/>
            <sz val="9"/>
            <rFont val="Tahoma"/>
            <family val="0"/>
          </rPr>
          <t>Andreas Horvath:</t>
        </r>
        <r>
          <rPr>
            <sz val="9"/>
            <rFont val="Tahoma"/>
            <family val="0"/>
          </rPr>
          <t xml:space="preserve">
hier wird die Anzahl der "Portionen" pro Jahr berechnet</t>
        </r>
      </text>
    </comment>
    <comment ref="S12" authorId="0">
      <text>
        <r>
          <rPr>
            <b/>
            <sz val="9"/>
            <rFont val="Tahoma"/>
            <family val="0"/>
          </rPr>
          <t>Andreas Horvath:</t>
        </r>
        <r>
          <rPr>
            <sz val="9"/>
            <rFont val="Tahoma"/>
            <family val="0"/>
          </rPr>
          <t xml:space="preserve">
Hier wird die Zugabemenge pro Jahr, hochgerechnet auf den Aquarieninhalt berechnet.
</t>
        </r>
      </text>
    </comment>
    <comment ref="U12" authorId="0">
      <text>
        <r>
          <rPr>
            <b/>
            <sz val="9"/>
            <rFont val="Tahoma"/>
            <family val="0"/>
          </rPr>
          <t>Andreas Horvath:</t>
        </r>
        <r>
          <rPr>
            <sz val="9"/>
            <rFont val="Tahoma"/>
            <family val="0"/>
          </rPr>
          <t xml:space="preserve">
Hier wird die Menge von Tropfen auf Millileter umgerechnet</t>
        </r>
      </text>
    </comment>
  </commentList>
</comments>
</file>

<file path=xl/sharedStrings.xml><?xml version="1.0" encoding="utf-8"?>
<sst xmlns="http://schemas.openxmlformats.org/spreadsheetml/2006/main" count="724" uniqueCount="164">
  <si>
    <t>Triton</t>
  </si>
  <si>
    <t>Beckengrösse</t>
  </si>
  <si>
    <t>Liter</t>
  </si>
  <si>
    <t>Wasserwechsel</t>
  </si>
  <si>
    <t>Kg</t>
  </si>
  <si>
    <t>CHF</t>
  </si>
  <si>
    <t>Verhältnis UOA</t>
  </si>
  <si>
    <t>Abwasser</t>
  </si>
  <si>
    <t>ml</t>
  </si>
  <si>
    <t>Tropic Marin Meersalz</t>
  </si>
  <si>
    <t>per</t>
  </si>
  <si>
    <t>g</t>
  </si>
  <si>
    <t>L</t>
  </si>
  <si>
    <t>pro</t>
  </si>
  <si>
    <t>des Beckenvolumens</t>
  </si>
  <si>
    <t>benötigtes Leitungswasser</t>
  </si>
  <si>
    <t>(4 Flaschen)</t>
  </si>
  <si>
    <t>Sangokai</t>
  </si>
  <si>
    <t>Tag</t>
  </si>
  <si>
    <t>Woche</t>
  </si>
  <si>
    <t>(Spurenmetalle, Grundversorgung Komponente #3)</t>
  </si>
  <si>
    <t>(Mikronährstoffe, Grundversorgung Komponente #2)</t>
  </si>
  <si>
    <t>(Aminosäuren, Grundversorgung Komponente #1)</t>
  </si>
  <si>
    <t>Tropfen</t>
  </si>
  <si>
    <t>Tropfengrösse</t>
  </si>
  <si>
    <t>entspricht</t>
  </si>
  <si>
    <t>(Iod und Fluor, Glasflasche mit Pipette)</t>
  </si>
  <si>
    <t>(Bor, Brom und Fluor, Glasflasche mit Pipette)</t>
  </si>
  <si>
    <t>(Bio Aktivator Grundversorgung Komponente #5)</t>
  </si>
  <si>
    <t>(Grundversorgung Komponente #5)</t>
  </si>
  <si>
    <t>(organischer Kohlenstoff)</t>
  </si>
  <si>
    <t>(Nährlösung für SPS Korallen)</t>
  </si>
  <si>
    <t>Balling</t>
  </si>
  <si>
    <t>(einer wässrigen Lösung)</t>
  </si>
  <si>
    <t>© www.andreas-horvath.ch</t>
  </si>
  <si>
    <t>(Kalkhaushalt Stabilisierung - Komponente 1 Calcium/Strontium/Bor/Rubidium)</t>
  </si>
  <si>
    <t>(Kalkhaushalt Stabilisierung - Komponente 2 Magnesium, Sulfat, Kalium ,Brom, Iod, Fluor)</t>
  </si>
  <si>
    <t>(Kalkhaushalt Stabilisierung - Komponente 3 Carbonat/KH Stabilisierung und Natrium-Ausgleich)</t>
  </si>
  <si>
    <t>Triton Base Elementz 1, 2, 3A, 3B</t>
  </si>
  <si>
    <t>Zugabe bei Bedarf gemäss Triton Error Correction Sheet</t>
  </si>
  <si>
    <t>alle</t>
  </si>
  <si>
    <t>Wochen</t>
  </si>
  <si>
    <t>Monate</t>
  </si>
  <si>
    <t>produziert</t>
  </si>
  <si>
    <t>Osmosewasser</t>
  </si>
  <si>
    <t>(für Salinität 34.8, gemäss AquaCalc)</t>
  </si>
  <si>
    <t>Tropic Marin Meersalz (Classic)</t>
  </si>
  <si>
    <t>produziertes Abwasser</t>
  </si>
  <si>
    <t>(Calciumchlorid-2-Dihydrat)</t>
  </si>
  <si>
    <t>(Natriumhydorgencarbonat)</t>
  </si>
  <si>
    <t>(Natriumchloridfreies Meersalz)</t>
  </si>
  <si>
    <t>Einheit</t>
  </si>
  <si>
    <t>Kommentar</t>
  </si>
  <si>
    <t>Preis</t>
  </si>
  <si>
    <t>Produkt</t>
  </si>
  <si>
    <t>pro 100 Liter</t>
  </si>
  <si>
    <t>Kosten (p.a.)</t>
  </si>
  <si>
    <t>Anzahl Zugaben p.a.</t>
  </si>
  <si>
    <t>Wasserwechsel nur bei Bedarf z.B. zur Reinigung des Technikbeckens</t>
  </si>
  <si>
    <t>integraler Bestandteil um Ionenverschiebung auszugleichen</t>
  </si>
  <si>
    <t>für Wasserwechsel, Nachfüllwasser ist nicht eigerechnet</t>
  </si>
  <si>
    <t>für Wasserwechsel</t>
  </si>
  <si>
    <t>Anzahl Zugaben p.a.
(Tropfen-&gt;ml)</t>
  </si>
  <si>
    <t>Zugabemenge
p.a.</t>
  </si>
  <si>
    <t>Sangokai chem-balance Ca-1</t>
  </si>
  <si>
    <t>Sangokai chem-balance Ca-2</t>
  </si>
  <si>
    <t>Sangokai chem-balance KH</t>
  </si>
  <si>
    <t>Sango nutri-amin basic</t>
  </si>
  <si>
    <t>Sango nutri-element basic</t>
  </si>
  <si>
    <t>Sango nutri-spur basic</t>
  </si>
  <si>
    <t>Sango nutri-amin HED</t>
  </si>
  <si>
    <t>Sango nutri-spur HED</t>
  </si>
  <si>
    <t>Sango chem-ioF</t>
  </si>
  <si>
    <t>Sangokai kai geos</t>
  </si>
  <si>
    <t>Sangokai kai mineral</t>
  </si>
  <si>
    <t>Sangokai shoku nutribakter I</t>
  </si>
  <si>
    <t>Sangokai nutricoral zx liquid I</t>
  </si>
  <si>
    <t>Salifert Profi Test Calcium</t>
  </si>
  <si>
    <t>Salifert Profi Test Karbonathärte</t>
  </si>
  <si>
    <t>Testkit</t>
  </si>
  <si>
    <t>Jahre</t>
  </si>
  <si>
    <t>reicht für 100-200 Tests, Haltbarkeit 2 Jahre</t>
  </si>
  <si>
    <t>reicht für 50 Tests, Haltbarkeit 2 Jahre</t>
  </si>
  <si>
    <t>Salifert Profi Test Magnesium</t>
  </si>
  <si>
    <t>Salifert Profi Test Nitrat</t>
  </si>
  <si>
    <t>Salifert Profi Test Phosphat</t>
  </si>
  <si>
    <t>reicht für 60 Tests, Haltbarkeit 2 Jahre</t>
  </si>
  <si>
    <t>Triton ICP-OES Wasseranalyse</t>
  </si>
  <si>
    <t>Sango chem-brF (ersetzt durch chem-balance Ca-2)</t>
  </si>
  <si>
    <t>Tage</t>
  </si>
  <si>
    <t>ml (verdünnt)</t>
  </si>
  <si>
    <t>EUR</t>
  </si>
  <si>
    <t>Sangokai chem-SPS</t>
  </si>
  <si>
    <t>(Farboptimierer basierend auf Kalum/Brom/Fluor)</t>
  </si>
  <si>
    <t>(High Energy Demand)</t>
  </si>
  <si>
    <t>Triton Trace Base Kobalt (Co)</t>
  </si>
  <si>
    <t>Triton Trace Base Lithium (Li)</t>
  </si>
  <si>
    <t>Triton Trace Base Magnesium (Mg)</t>
  </si>
  <si>
    <t>Triton Trace Base Mangan (Mn)</t>
  </si>
  <si>
    <t>Triton Trace Base Molybdän (Mo)</t>
  </si>
  <si>
    <t>Triton Trace Base Nickel (Ni)</t>
  </si>
  <si>
    <t>Triton Trace Base Strontium (Sr)</t>
  </si>
  <si>
    <t>Triton Trace Base Vanadium (V)</t>
  </si>
  <si>
    <t>Triton Trace Base Zink (Zn)</t>
  </si>
  <si>
    <t>Triton Trace Base Bor (B)</t>
  </si>
  <si>
    <t>Trition Trace Base Calcium (Ca)</t>
  </si>
  <si>
    <t>Triton Trace Base Chrom (Cr)</t>
  </si>
  <si>
    <t>Triton Trace Base Eisen (Fe)</t>
  </si>
  <si>
    <t>Triton Trace Base Fluor (F)</t>
  </si>
  <si>
    <t>Triton Trace Base Jod (I)</t>
  </si>
  <si>
    <t>Triton Trace Base Kalium (K)</t>
  </si>
  <si>
    <t>Preis (EUR)</t>
  </si>
  <si>
    <t>Wechselkurs CHF -&gt; EUR</t>
  </si>
  <si>
    <t>(Stand Ende Februar 2015)</t>
  </si>
  <si>
    <t xml:space="preserve">Na, Ca, Mg, K, Sr, B, Li, Be, Ba, Ti, V, Cr, Mn, Fe, Co, Ni, Cu, Zn, Al, Si, As, Sb, Sn, Cd, Se, Mo, Hg, P, Pb, I </t>
  </si>
  <si>
    <t>Tropic Marin Bio-Calcium Original Balling Part A</t>
  </si>
  <si>
    <t>Tropic Marin Bio-Calcium Original Balling Part B</t>
  </si>
  <si>
    <t>Tropic Marin Bio-Calcium Original Balling Part C</t>
  </si>
  <si>
    <t>Pro-Coral A- Elements</t>
  </si>
  <si>
    <t>(Essentielle anionische Spurenelemente)</t>
  </si>
  <si>
    <t>Pro-Coral K+ Elements</t>
  </si>
  <si>
    <t>(Essentielle kationische Spurenelemente)</t>
  </si>
  <si>
    <t>Vergleich der Kosten unterschiedlicher Methoden ein Meerwasseraquarium zu betreiben. Es werden nur diejenigen Zahlen verglichen, bei denen sich die Methoden unterscheiden. Das heisst, die jährlichen Kosten entsprechend nicht den effektiven Gesamtkosten zum Betrieb des Aquariums; z.B. sind Kosten für Futter, Strom etc. nicht eingerechnet.
Um den Effekt von Wechselkursschwanken zu vermeiden, wird der Vergleich in EUR durchgeführt. Die Verkaufspreise für die Produkte in der Schweiz  sind i.d.R. höher als die umgerechneten EUR-Preise.
Preise Stand Ende Februar 2015 für Tropic Marin und Salifert von www.shop-meeresaquaristik.de
Preise Stand Ende Februar 2015 für Triton und Sangokai von www.sewatec.de</t>
  </si>
  <si>
    <t>notwendig um Zugabemengen zu steuern, Ersatz bei Ablauf</t>
  </si>
  <si>
    <t>notwendig für Nährstoffkontrolle, Ersatz bei Ablauf</t>
  </si>
  <si>
    <t>notwendig für Nährstoffkontrolle und Einsatz Phosphatadsorber, Ersatz bei Ablauf</t>
  </si>
  <si>
    <t>Whg</t>
  </si>
  <si>
    <t>Zugabemenge</t>
  </si>
  <si>
    <t>Häufigkeit</t>
  </si>
  <si>
    <t>Packungsgrösse</t>
  </si>
  <si>
    <t>für</t>
  </si>
  <si>
    <t>Gemeinde Felben-Wellhausen</t>
  </si>
  <si>
    <t>pro 100 Liter Zugabe bei Bedarf gemäss Triton Error Correction Sheet</t>
  </si>
  <si>
    <t>pro 100 Liter (bei Bedarf gemäss Trition Error Correction Sheet)</t>
  </si>
  <si>
    <t>Zugabe nach Anweisung (Fluor nur mit HPLC messbar)</t>
  </si>
  <si>
    <t>ATI Essentials</t>
  </si>
  <si>
    <t>ATI Essentials # 1</t>
  </si>
  <si>
    <t>ATI Essentials # 2</t>
  </si>
  <si>
    <t>ATI Essentials # 3</t>
  </si>
  <si>
    <t xml:space="preserve">Die ATI-Essentials #1 beinhalten verschiedene Karbonatquellen. </t>
  </si>
  <si>
    <t>Die ATI-Essentials #2 beinhalten unter anderem Calcium.</t>
  </si>
  <si>
    <t>Die ATI-Essentials #3 beinhalten unter anderem Magnesium.</t>
  </si>
  <si>
    <t>ATI Jod</t>
  </si>
  <si>
    <t>Jodversorgung</t>
  </si>
  <si>
    <t>ATI Lithium</t>
  </si>
  <si>
    <t>ATI Mangan</t>
  </si>
  <si>
    <t>ATI Molybdän</t>
  </si>
  <si>
    <t>ATI Nickel</t>
  </si>
  <si>
    <t>ATI Vanadium</t>
  </si>
  <si>
    <t>ATI Zink</t>
  </si>
  <si>
    <t>ATI Kalium</t>
  </si>
  <si>
    <t>ATI Strontium</t>
  </si>
  <si>
    <t>Lithiumversorgung</t>
  </si>
  <si>
    <t>Manganversorgung</t>
  </si>
  <si>
    <t>Molybdänversorgung</t>
  </si>
  <si>
    <t>Nickelversorgung</t>
  </si>
  <si>
    <t>Vanadiumversorgung</t>
  </si>
  <si>
    <t>Zinkversorgunmg</t>
  </si>
  <si>
    <t>Kaliumversorgung</t>
  </si>
  <si>
    <t>Strontiumversorgung</t>
  </si>
  <si>
    <t>ATI ICP-OES Water Analysis</t>
  </si>
  <si>
    <t>KH, Salinität, Natrium, Chlorid, Magnesium, Schwefel, Calcium, Kalium, Brom, Strontium, Bor, Aluminium, Antimom, Arsen, Barium, Beryllium, Bismut, Blei, Cadmium, Chrom, Eisen, Jod, Kobalt, Kupfer, Lithium, Mangan, Molybdän, Nickel, Phosphor, Quecksilber, Selen, Silicium, Thallium, Titan, Vanadium, Zink und Zinn</t>
  </si>
  <si>
    <t>Ca sollte man mindestens 2 mal im Monat selber messen, um zu entscheiden ob man weiter bei der klassischen Dosierung (alle 3 Lösungen gleich dosieren) bleiben kann oder zur alternativen Dosierung (Dosierung von #1 am KH, #2 und #3 am Ca orientieren) wechseln soll.</t>
  </si>
  <si>
    <t xml:space="preserve">Kostenvergleich Korallenversorgung mit Balling, Triton, Sangokai und ATI Essentials </t>
  </si>
</sst>
</file>

<file path=xl/styles.xml><?xml version="1.0" encoding="utf-8"?>
<styleSheet xmlns="http://schemas.openxmlformats.org/spreadsheetml/2006/main">
  <numFmts count="17">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 _C_H_F_-;\-* #,##0\ _C_H_F_-;_-* &quot;-&quot;\ _C_H_F_-;_-@_-"/>
    <numFmt numFmtId="44" formatCode="_-* #,##0.00\ &quot;CHF&quot;_-;\-* #,##0.00\ &quot;CHF&quot;_-;_-* &quot;-&quot;??\ &quot;CHF&quot;_-;_-@_-"/>
    <numFmt numFmtId="43" formatCode="_-* #,##0.00\ _C_H_F_-;\-* #,##0.00\ _C_H_F_-;_-* &quot;-&quot;??\ _C_H_F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0.0"/>
  </numFmts>
  <fonts count="43">
    <font>
      <sz val="12"/>
      <color theme="1"/>
      <name val="Calibri"/>
      <family val="2"/>
    </font>
    <font>
      <sz val="12"/>
      <color indexed="8"/>
      <name val="Calibri"/>
      <family val="2"/>
    </font>
    <font>
      <sz val="9"/>
      <name val="Tahoma"/>
      <family val="0"/>
    </font>
    <font>
      <b/>
      <sz val="9"/>
      <name val="Tahoma"/>
      <family val="0"/>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sz val="20"/>
      <color indexed="8"/>
      <name val="Calibri"/>
      <family val="2"/>
    </font>
    <font>
      <sz val="10"/>
      <color indexed="8"/>
      <name val="Calibri"/>
      <family val="2"/>
    </font>
    <font>
      <b/>
      <u val="single"/>
      <sz val="12"/>
      <color indexed="8"/>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20"/>
      <color theme="1"/>
      <name val="Calibri"/>
      <family val="2"/>
    </font>
    <font>
      <sz val="10"/>
      <color theme="1"/>
      <name val="Calibri"/>
      <family val="2"/>
    </font>
    <font>
      <b/>
      <u val="single"/>
      <sz val="12"/>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5999634265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32" borderId="9" applyNumberFormat="0" applyAlignment="0" applyProtection="0"/>
  </cellStyleXfs>
  <cellXfs count="21">
    <xf numFmtId="0" fontId="0" fillId="0" borderId="0" xfId="0" applyFont="1" applyAlignment="1">
      <alignment/>
    </xf>
    <xf numFmtId="1" fontId="0" fillId="0" borderId="0" xfId="0" applyNumberFormat="1" applyAlignment="1">
      <alignment/>
    </xf>
    <xf numFmtId="172" fontId="0" fillId="0" borderId="0" xfId="0" applyNumberFormat="1" applyAlignment="1">
      <alignment/>
    </xf>
    <xf numFmtId="0" fontId="27" fillId="0" borderId="0" xfId="0" applyFont="1" applyAlignment="1">
      <alignment/>
    </xf>
    <xf numFmtId="4" fontId="0" fillId="0" borderId="0" xfId="0" applyNumberFormat="1" applyAlignment="1">
      <alignment/>
    </xf>
    <xf numFmtId="0" fontId="39" fillId="0" borderId="0" xfId="0" applyFont="1" applyAlignment="1">
      <alignment/>
    </xf>
    <xf numFmtId="0" fontId="40" fillId="0" borderId="0" xfId="0" applyFont="1" applyAlignment="1">
      <alignment/>
    </xf>
    <xf numFmtId="0" fontId="0" fillId="0" borderId="0" xfId="0" applyFont="1" applyAlignment="1">
      <alignment/>
    </xf>
    <xf numFmtId="9" fontId="0" fillId="0" borderId="0" xfId="0" applyNumberFormat="1" applyAlignment="1">
      <alignment/>
    </xf>
    <xf numFmtId="9" fontId="0" fillId="0" borderId="0" xfId="0" applyNumberFormat="1" applyFill="1" applyAlignment="1">
      <alignment/>
    </xf>
    <xf numFmtId="1" fontId="0" fillId="0" borderId="0" xfId="0" applyNumberFormat="1" applyFill="1" applyAlignment="1">
      <alignment/>
    </xf>
    <xf numFmtId="172" fontId="0" fillId="0" borderId="0" xfId="0" applyNumberFormat="1" applyFill="1" applyAlignment="1">
      <alignment/>
    </xf>
    <xf numFmtId="0" fontId="0" fillId="0" borderId="0" xfId="0" applyNumberFormat="1" applyFill="1" applyAlignment="1">
      <alignment/>
    </xf>
    <xf numFmtId="0" fontId="0" fillId="33" borderId="0" xfId="0" applyFill="1" applyAlignment="1">
      <alignment/>
    </xf>
    <xf numFmtId="0" fontId="41" fillId="0" borderId="0" xfId="0" applyFont="1" applyAlignment="1">
      <alignment/>
    </xf>
    <xf numFmtId="0" fontId="0" fillId="33" borderId="0" xfId="0" applyFill="1" applyAlignment="1">
      <alignment wrapText="1"/>
    </xf>
    <xf numFmtId="4" fontId="0" fillId="0" borderId="0" xfId="0" applyNumberFormat="1" applyFont="1" applyAlignment="1">
      <alignment/>
    </xf>
    <xf numFmtId="4" fontId="41" fillId="0" borderId="0" xfId="0" applyNumberFormat="1" applyFont="1" applyAlignment="1">
      <alignment/>
    </xf>
    <xf numFmtId="0" fontId="0" fillId="4" borderId="0" xfId="0" applyFill="1" applyAlignment="1">
      <alignment/>
    </xf>
    <xf numFmtId="0" fontId="0" fillId="33" borderId="0" xfId="0" applyFill="1" applyAlignment="1">
      <alignment horizontal="left"/>
    </xf>
    <xf numFmtId="49" fontId="40" fillId="0" borderId="0" xfId="0" applyNumberFormat="1"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X107"/>
  <sheetViews>
    <sheetView tabSelected="1" zoomScalePageLayoutView="0" workbookViewId="0" topLeftCell="A1">
      <selection activeCell="A2" sqref="A2"/>
    </sheetView>
  </sheetViews>
  <sheetFormatPr defaultColWidth="11.00390625" defaultRowHeight="15.75"/>
  <cols>
    <col min="1" max="1" width="40.375" style="0" customWidth="1"/>
    <col min="2" max="2" width="11.125" style="0" bestFit="1" customWidth="1"/>
    <col min="3" max="3" width="5.00390625" style="0" customWidth="1"/>
    <col min="4" max="4" width="6.50390625" style="0" bestFit="1" customWidth="1"/>
    <col min="5" max="5" width="17.875" style="0" customWidth="1"/>
    <col min="6" max="6" width="9.00390625" style="0" bestFit="1" customWidth="1"/>
    <col min="7" max="7" width="4.875" style="0" bestFit="1" customWidth="1"/>
    <col min="8" max="8" width="8.625" style="0" bestFit="1" customWidth="1"/>
    <col min="9" max="9" width="53.625" style="0" bestFit="1" customWidth="1"/>
    <col min="10" max="10" width="7.125" style="0" customWidth="1"/>
    <col min="11" max="11" width="4.125" style="0" bestFit="1" customWidth="1"/>
    <col min="12" max="12" width="7.125" style="0" customWidth="1"/>
    <col min="13" max="13" width="7.625" style="0" bestFit="1" customWidth="1"/>
    <col min="14" max="14" width="3.50390625" style="0" bestFit="1" customWidth="1"/>
    <col min="15" max="15" width="6.50390625" style="0" bestFit="1" customWidth="1"/>
    <col min="16" max="16" width="8.125" style="0" customWidth="1"/>
    <col min="17" max="17" width="32.50390625" style="0" customWidth="1"/>
    <col min="18" max="18" width="17.50390625" style="0" bestFit="1" customWidth="1"/>
    <col min="19" max="19" width="12.625" style="0" customWidth="1"/>
    <col min="20" max="20" width="8.00390625" style="0" customWidth="1"/>
    <col min="21" max="21" width="12.625" style="0" customWidth="1"/>
    <col min="22" max="22" width="8.00390625" style="0" customWidth="1"/>
  </cols>
  <sheetData>
    <row r="1" spans="1:3" ht="26.25">
      <c r="A1" s="5" t="s">
        <v>163</v>
      </c>
      <c r="B1" s="5"/>
      <c r="C1" s="5"/>
    </row>
    <row r="2" spans="1:3" ht="7.5" customHeight="1">
      <c r="A2" s="5"/>
      <c r="B2" s="5"/>
      <c r="C2" s="5"/>
    </row>
    <row r="3" spans="1:8" ht="90.75" customHeight="1">
      <c r="A3" s="20" t="s">
        <v>122</v>
      </c>
      <c r="B3" s="20"/>
      <c r="C3" s="20"/>
      <c r="D3" s="20"/>
      <c r="E3" s="20"/>
      <c r="F3" s="20"/>
      <c r="G3" s="20"/>
      <c r="H3" s="20"/>
    </row>
    <row r="4" spans="1:3" ht="15.75">
      <c r="A4" s="6" t="s">
        <v>34</v>
      </c>
      <c r="B4" s="6"/>
      <c r="C4" s="6"/>
    </row>
    <row r="6" spans="1:24" ht="15.75">
      <c r="A6" t="s">
        <v>1</v>
      </c>
      <c r="D6" s="18">
        <v>500</v>
      </c>
      <c r="E6" t="s">
        <v>2</v>
      </c>
      <c r="N6" s="3"/>
      <c r="X6" s="3"/>
    </row>
    <row r="7" spans="1:9" ht="15.75">
      <c r="A7" t="s">
        <v>24</v>
      </c>
      <c r="D7">
        <v>1</v>
      </c>
      <c r="E7" t="s">
        <v>23</v>
      </c>
      <c r="F7" t="s">
        <v>25</v>
      </c>
      <c r="G7">
        <v>0.05</v>
      </c>
      <c r="H7" t="s">
        <v>8</v>
      </c>
      <c r="I7" t="s">
        <v>33</v>
      </c>
    </row>
    <row r="8" spans="1:5" ht="15.75">
      <c r="A8" t="s">
        <v>112</v>
      </c>
      <c r="D8">
        <v>1.0636</v>
      </c>
      <c r="E8" t="s">
        <v>113</v>
      </c>
    </row>
    <row r="9" spans="1:8" ht="15.75">
      <c r="A9" t="s">
        <v>6</v>
      </c>
      <c r="D9">
        <v>1</v>
      </c>
      <c r="E9" t="s">
        <v>44</v>
      </c>
      <c r="F9" t="s">
        <v>43</v>
      </c>
      <c r="G9">
        <v>4</v>
      </c>
      <c r="H9" t="s">
        <v>7</v>
      </c>
    </row>
    <row r="10" spans="1:9" ht="15.75">
      <c r="A10" t="s">
        <v>9</v>
      </c>
      <c r="D10">
        <v>39.9</v>
      </c>
      <c r="E10" t="s">
        <v>11</v>
      </c>
      <c r="F10" t="s">
        <v>10</v>
      </c>
      <c r="G10">
        <v>1</v>
      </c>
      <c r="H10" t="s">
        <v>12</v>
      </c>
      <c r="I10" t="s">
        <v>45</v>
      </c>
    </row>
    <row r="12" spans="1:22" ht="78.75">
      <c r="A12" s="13" t="s">
        <v>54</v>
      </c>
      <c r="B12" s="15" t="s">
        <v>56</v>
      </c>
      <c r="C12" s="15" t="s">
        <v>126</v>
      </c>
      <c r="D12" s="19" t="s">
        <v>127</v>
      </c>
      <c r="E12" s="19"/>
      <c r="F12" s="19" t="s">
        <v>128</v>
      </c>
      <c r="G12" s="19"/>
      <c r="H12" s="19"/>
      <c r="I12" s="13" t="s">
        <v>52</v>
      </c>
      <c r="J12" s="19" t="s">
        <v>53</v>
      </c>
      <c r="K12" s="19"/>
      <c r="L12" s="19" t="s">
        <v>111</v>
      </c>
      <c r="M12" s="19"/>
      <c r="N12" s="13"/>
      <c r="O12" s="19" t="s">
        <v>129</v>
      </c>
      <c r="P12" s="19"/>
      <c r="Q12" s="13" t="s">
        <v>52</v>
      </c>
      <c r="R12" s="13" t="s">
        <v>57</v>
      </c>
      <c r="S12" s="15" t="s">
        <v>63</v>
      </c>
      <c r="T12" s="13" t="s">
        <v>51</v>
      </c>
      <c r="U12" s="15" t="s">
        <v>62</v>
      </c>
      <c r="V12" s="13" t="s">
        <v>51</v>
      </c>
    </row>
    <row r="13" spans="1:22" ht="15.75">
      <c r="A13" s="14" t="s">
        <v>32</v>
      </c>
      <c r="B13" s="17">
        <f>SUM(B14:B28)</f>
        <v>469.602990625</v>
      </c>
      <c r="C13" s="16" t="s">
        <v>91</v>
      </c>
      <c r="D13" s="10"/>
      <c r="L13" s="4">
        <f>IF(K13&lt;&gt;"",IF(K13="CHF",J13*$D$8,J13),"")</f>
      </c>
      <c r="M13">
        <f>IF(K13&lt;&gt;"",IF(K13="CHF","EUR","EUR"),"")</f>
      </c>
      <c r="P13" s="4"/>
      <c r="R13">
        <f aca="true" t="shared" si="0" ref="R13:R66">IF(AND(G13&lt;&gt;"",G13&lt;&gt;0),IF(MID(H13,1,3)="Tag",365/G13,IF(MID(H13,1,5)="Woche",52/G13,IF(MID(H13,1,5)="Monat",12/G13,IF(MID(H13,1,4)="Jahr",1/G13,"")))),"")</f>
      </c>
      <c r="S13">
        <f aca="true" t="shared" si="1" ref="S13:S35">IF(AND(D13&gt;0,R13&lt;&gt;""),IF(MID(I13,1,13)="pro 100 Liter",D13*R13*($D$6/100),D13*R13),0)</f>
        <v>0</v>
      </c>
      <c r="T13">
        <f aca="true" t="shared" si="2" ref="T13:T23">IF(OR(E13="g",E13="mg",E13="Kg",E13="L",E13="ml",E13="Tropfen"),E13,"")</f>
      </c>
      <c r="U13">
        <f aca="true" t="shared" si="3" ref="U13:U78">IF(T13="Tropfen",S13*$G$7,S13)</f>
        <v>0</v>
      </c>
      <c r="V13">
        <f aca="true" t="shared" si="4" ref="V13:V79">IF(T13="Tropfen","mL",T13)</f>
      </c>
    </row>
    <row r="14" spans="1:22" ht="15.75">
      <c r="A14" s="7" t="s">
        <v>3</v>
      </c>
      <c r="B14" s="16">
        <f aca="true" t="shared" si="5" ref="B14:B29">IF(AND(O14&gt;0,U14&gt;0),(J14/O14)*U14,"")</f>
      </c>
      <c r="C14" s="16">
        <f aca="true" t="shared" si="6" ref="C14:C78">M14</f>
      </c>
      <c r="D14" s="9">
        <v>0.15</v>
      </c>
      <c r="E14" t="s">
        <v>14</v>
      </c>
      <c r="F14" t="s">
        <v>40</v>
      </c>
      <c r="G14">
        <v>2</v>
      </c>
      <c r="H14" t="s">
        <v>41</v>
      </c>
      <c r="I14" t="str">
        <f>"für ein Becken mit "&amp;$D$6&amp;" Liter Inhalt"</f>
        <v>für ein Becken mit 500 Liter Inhalt</v>
      </c>
      <c r="L14" s="4">
        <f>IF(K14&lt;&gt;"",IF(K14="CHF",J14*$D$8,J14),"")</f>
      </c>
      <c r="M14">
        <f>IF(K14&lt;&gt;"",IF(K14="CHF","EUR","EUR"),"")</f>
      </c>
      <c r="P14" s="4"/>
      <c r="Q14" t="s">
        <v>59</v>
      </c>
      <c r="R14">
        <f t="shared" si="0"/>
        <v>26</v>
      </c>
      <c r="S14">
        <f t="shared" si="1"/>
        <v>3.9</v>
      </c>
      <c r="T14">
        <f t="shared" si="2"/>
      </c>
      <c r="U14">
        <f t="shared" si="3"/>
        <v>3.9</v>
      </c>
      <c r="V14">
        <f t="shared" si="4"/>
      </c>
    </row>
    <row r="15" spans="1:22" ht="15.75">
      <c r="A15" s="7" t="s">
        <v>44</v>
      </c>
      <c r="B15" s="16">
        <f t="shared" si="5"/>
      </c>
      <c r="C15" s="16">
        <f t="shared" si="6"/>
      </c>
      <c r="D15" s="12">
        <f>$D$6*D14</f>
        <v>75</v>
      </c>
      <c r="E15" t="s">
        <v>12</v>
      </c>
      <c r="F15" t="str">
        <f aca="true" t="shared" si="7" ref="F15:H16">F14</f>
        <v>alle</v>
      </c>
      <c r="G15">
        <f t="shared" si="7"/>
        <v>2</v>
      </c>
      <c r="H15" t="str">
        <f t="shared" si="7"/>
        <v>Wochen</v>
      </c>
      <c r="L15" s="4">
        <f>IF(K15&lt;&gt;"",IF(K15="CHF",J15*$D$8,J15),"")</f>
      </c>
      <c r="M15">
        <f>IF(K15&lt;&gt;"",IF(K15="CHF","EUR","EUR"),"")</f>
      </c>
      <c r="P15" s="4"/>
      <c r="Q15" t="s">
        <v>60</v>
      </c>
      <c r="R15">
        <f t="shared" si="0"/>
        <v>26</v>
      </c>
      <c r="S15">
        <f t="shared" si="1"/>
        <v>1950</v>
      </c>
      <c r="T15" t="str">
        <f t="shared" si="2"/>
        <v>L</v>
      </c>
      <c r="U15">
        <f t="shared" si="3"/>
        <v>1950</v>
      </c>
      <c r="V15" t="str">
        <f t="shared" si="4"/>
        <v>L</v>
      </c>
    </row>
    <row r="16" spans="1:22" ht="15.75">
      <c r="A16" s="7" t="s">
        <v>15</v>
      </c>
      <c r="B16" s="16">
        <f t="shared" si="5"/>
        <v>19.5</v>
      </c>
      <c r="C16" s="16" t="str">
        <f t="shared" si="6"/>
        <v>EUR</v>
      </c>
      <c r="D16" s="12">
        <f>$D$6*D14*(1+$G$9)</f>
        <v>375</v>
      </c>
      <c r="E16" t="s">
        <v>12</v>
      </c>
      <c r="F16" t="str">
        <f t="shared" si="7"/>
        <v>alle</v>
      </c>
      <c r="G16">
        <f t="shared" si="7"/>
        <v>2</v>
      </c>
      <c r="H16" t="str">
        <f t="shared" si="7"/>
        <v>Wochen</v>
      </c>
      <c r="I16" t="str">
        <f>"bei einer UOA mit Wirkungsgrad 1:"&amp;$G$9</f>
        <v>bei einer UOA mit Wirkungsgrad 1:4</v>
      </c>
      <c r="J16" s="4">
        <v>2</v>
      </c>
      <c r="K16" t="s">
        <v>5</v>
      </c>
      <c r="L16" s="4">
        <f>IF(K16&lt;&gt;"",IF(K16="CHF",J16*$D$8,J16),"")</f>
        <v>2.1272</v>
      </c>
      <c r="M16" t="str">
        <f>IF(K16&lt;&gt;"",IF(K16="CHF","EUR","EUR"),"")</f>
        <v>EUR</v>
      </c>
      <c r="N16" t="s">
        <v>130</v>
      </c>
      <c r="O16">
        <v>1000</v>
      </c>
      <c r="P16" t="s">
        <v>12</v>
      </c>
      <c r="Q16" t="s">
        <v>131</v>
      </c>
      <c r="R16">
        <f t="shared" si="0"/>
        <v>26</v>
      </c>
      <c r="S16">
        <f t="shared" si="1"/>
        <v>9750</v>
      </c>
      <c r="T16" t="str">
        <f t="shared" si="2"/>
        <v>L</v>
      </c>
      <c r="U16">
        <f t="shared" si="3"/>
        <v>9750</v>
      </c>
      <c r="V16" t="str">
        <f t="shared" si="4"/>
        <v>L</v>
      </c>
    </row>
    <row r="17" spans="1:22" ht="15.75">
      <c r="A17" s="7" t="s">
        <v>47</v>
      </c>
      <c r="B17" s="16">
        <f t="shared" si="5"/>
        <v>6.825</v>
      </c>
      <c r="C17" s="16" t="str">
        <f t="shared" si="6"/>
        <v>EUR</v>
      </c>
      <c r="D17" s="12">
        <f>D16</f>
        <v>375</v>
      </c>
      <c r="E17" s="12" t="s">
        <v>12</v>
      </c>
      <c r="F17" s="12" t="str">
        <f>F16</f>
        <v>alle</v>
      </c>
      <c r="G17" s="12">
        <f>G16</f>
        <v>2</v>
      </c>
      <c r="H17" s="12" t="str">
        <f>H16</f>
        <v>Wochen</v>
      </c>
      <c r="J17" s="4">
        <v>0.7</v>
      </c>
      <c r="K17" t="s">
        <v>5</v>
      </c>
      <c r="L17" s="4">
        <f aca="true" t="shared" si="8" ref="L17:L81">IF(K17&lt;&gt;"",IF(K17="CHF",J17*$D$8,J17),"")</f>
        <v>0.7445200000000001</v>
      </c>
      <c r="M17" t="str">
        <f aca="true" t="shared" si="9" ref="M17:M81">IF(K17&lt;&gt;"",IF(K17="CHF","EUR","EUR"),"")</f>
        <v>EUR</v>
      </c>
      <c r="N17" t="s">
        <v>130</v>
      </c>
      <c r="O17">
        <v>1000</v>
      </c>
      <c r="P17" t="s">
        <v>12</v>
      </c>
      <c r="Q17" t="s">
        <v>131</v>
      </c>
      <c r="R17">
        <f t="shared" si="0"/>
        <v>26</v>
      </c>
      <c r="S17">
        <f t="shared" si="1"/>
        <v>9750</v>
      </c>
      <c r="T17" t="str">
        <f t="shared" si="2"/>
        <v>L</v>
      </c>
      <c r="U17">
        <f t="shared" si="3"/>
        <v>9750</v>
      </c>
      <c r="V17" t="str">
        <f t="shared" si="4"/>
        <v>L</v>
      </c>
    </row>
    <row r="18" spans="1:22" ht="15.75">
      <c r="A18" s="7" t="s">
        <v>46</v>
      </c>
      <c r="B18" s="16">
        <f t="shared" si="5"/>
        <v>196.06860000000003</v>
      </c>
      <c r="C18" s="16" t="str">
        <f t="shared" si="6"/>
        <v>EUR</v>
      </c>
      <c r="D18" s="12">
        <f>($D$15*$D$10)/1000</f>
        <v>2.9925</v>
      </c>
      <c r="E18" t="s">
        <v>4</v>
      </c>
      <c r="F18" t="str">
        <f>F16</f>
        <v>alle</v>
      </c>
      <c r="G18">
        <f>G16</f>
        <v>2</v>
      </c>
      <c r="H18" t="str">
        <f>H16</f>
        <v>Wochen</v>
      </c>
      <c r="J18" s="4">
        <v>63</v>
      </c>
      <c r="K18" t="s">
        <v>91</v>
      </c>
      <c r="L18" s="4">
        <f t="shared" si="8"/>
        <v>63</v>
      </c>
      <c r="M18" t="str">
        <f t="shared" si="9"/>
        <v>EUR</v>
      </c>
      <c r="N18" t="s">
        <v>130</v>
      </c>
      <c r="O18">
        <v>25</v>
      </c>
      <c r="P18" t="s">
        <v>4</v>
      </c>
      <c r="Q18" t="s">
        <v>61</v>
      </c>
      <c r="R18">
        <f t="shared" si="0"/>
        <v>26</v>
      </c>
      <c r="S18">
        <f t="shared" si="1"/>
        <v>77.805</v>
      </c>
      <c r="T18" t="str">
        <f t="shared" si="2"/>
        <v>Kg</v>
      </c>
      <c r="U18">
        <f t="shared" si="3"/>
        <v>77.805</v>
      </c>
      <c r="V18" t="str">
        <f t="shared" si="4"/>
        <v>Kg</v>
      </c>
    </row>
    <row r="19" spans="1:22" ht="15.75">
      <c r="A19" t="s">
        <v>115</v>
      </c>
      <c r="B19" s="16">
        <f t="shared" si="5"/>
        <v>48.591309375</v>
      </c>
      <c r="C19" s="16" t="str">
        <f t="shared" si="6"/>
        <v>EUR</v>
      </c>
      <c r="D19" s="1">
        <f>147/2000*70/2</f>
        <v>2.5725</v>
      </c>
      <c r="E19" t="s">
        <v>11</v>
      </c>
      <c r="F19" t="s">
        <v>40</v>
      </c>
      <c r="G19">
        <v>1</v>
      </c>
      <c r="H19" t="s">
        <v>89</v>
      </c>
      <c r="I19" t="s">
        <v>55</v>
      </c>
      <c r="J19" s="4">
        <v>10.35</v>
      </c>
      <c r="K19" t="s">
        <v>91</v>
      </c>
      <c r="L19" s="4">
        <f t="shared" si="8"/>
        <v>10.35</v>
      </c>
      <c r="M19" t="str">
        <f t="shared" si="9"/>
        <v>EUR</v>
      </c>
      <c r="N19" t="s">
        <v>130</v>
      </c>
      <c r="O19">
        <v>1000</v>
      </c>
      <c r="P19" t="s">
        <v>11</v>
      </c>
      <c r="Q19" t="s">
        <v>48</v>
      </c>
      <c r="R19">
        <f t="shared" si="0"/>
        <v>365</v>
      </c>
      <c r="S19">
        <f t="shared" si="1"/>
        <v>4694.8125</v>
      </c>
      <c r="T19" t="str">
        <f t="shared" si="2"/>
        <v>g</v>
      </c>
      <c r="U19">
        <f t="shared" si="3"/>
        <v>4694.8125</v>
      </c>
      <c r="V19" t="str">
        <f t="shared" si="4"/>
        <v>g</v>
      </c>
    </row>
    <row r="20" spans="1:22" ht="15.75">
      <c r="A20" t="s">
        <v>116</v>
      </c>
      <c r="B20" s="16">
        <f t="shared" si="5"/>
        <v>55.532925000000006</v>
      </c>
      <c r="C20" s="16" t="str">
        <f t="shared" si="6"/>
        <v>EUR</v>
      </c>
      <c r="D20" s="1">
        <f>168/2000*70/2</f>
        <v>2.9400000000000004</v>
      </c>
      <c r="E20" t="s">
        <v>11</v>
      </c>
      <c r="F20" t="s">
        <v>40</v>
      </c>
      <c r="G20">
        <v>1</v>
      </c>
      <c r="H20" t="s">
        <v>89</v>
      </c>
      <c r="I20" t="s">
        <v>55</v>
      </c>
      <c r="J20" s="4">
        <v>10.35</v>
      </c>
      <c r="K20" t="s">
        <v>91</v>
      </c>
      <c r="L20" s="4">
        <f t="shared" si="8"/>
        <v>10.35</v>
      </c>
      <c r="M20" t="str">
        <f t="shared" si="9"/>
        <v>EUR</v>
      </c>
      <c r="N20" t="s">
        <v>130</v>
      </c>
      <c r="O20">
        <v>1000</v>
      </c>
      <c r="P20" t="s">
        <v>11</v>
      </c>
      <c r="Q20" t="s">
        <v>49</v>
      </c>
      <c r="R20">
        <f t="shared" si="0"/>
        <v>365</v>
      </c>
      <c r="S20">
        <f t="shared" si="1"/>
        <v>5365.500000000001</v>
      </c>
      <c r="T20" t="str">
        <f t="shared" si="2"/>
        <v>g</v>
      </c>
      <c r="U20">
        <f t="shared" si="3"/>
        <v>5365.500000000001</v>
      </c>
      <c r="V20" t="str">
        <f t="shared" si="4"/>
        <v>g</v>
      </c>
    </row>
    <row r="21" spans="1:22" ht="15.75">
      <c r="A21" t="s">
        <v>117</v>
      </c>
      <c r="B21" s="16">
        <f t="shared" si="5"/>
        <v>28.02515625</v>
      </c>
      <c r="C21" s="16" t="str">
        <f t="shared" si="6"/>
        <v>EUR</v>
      </c>
      <c r="D21" s="1">
        <f>50/2000*70/2</f>
        <v>0.875</v>
      </c>
      <c r="E21" t="s">
        <v>11</v>
      </c>
      <c r="F21" t="s">
        <v>40</v>
      </c>
      <c r="G21">
        <v>1</v>
      </c>
      <c r="H21" t="s">
        <v>89</v>
      </c>
      <c r="I21" t="s">
        <v>55</v>
      </c>
      <c r="J21" s="4">
        <v>17.55</v>
      </c>
      <c r="K21" t="s">
        <v>91</v>
      </c>
      <c r="L21" s="4">
        <f t="shared" si="8"/>
        <v>17.55</v>
      </c>
      <c r="M21" t="str">
        <f t="shared" si="9"/>
        <v>EUR</v>
      </c>
      <c r="N21" t="s">
        <v>130</v>
      </c>
      <c r="O21">
        <v>1000</v>
      </c>
      <c r="P21" t="s">
        <v>11</v>
      </c>
      <c r="Q21" t="s">
        <v>50</v>
      </c>
      <c r="R21">
        <f t="shared" si="0"/>
        <v>365</v>
      </c>
      <c r="S21">
        <f t="shared" si="1"/>
        <v>1596.875</v>
      </c>
      <c r="T21" t="str">
        <f t="shared" si="2"/>
        <v>g</v>
      </c>
      <c r="U21">
        <f t="shared" si="3"/>
        <v>1596.875</v>
      </c>
      <c r="V21" t="str">
        <f t="shared" si="4"/>
        <v>g</v>
      </c>
    </row>
    <row r="22" spans="1:22" ht="15.75">
      <c r="A22" t="s">
        <v>118</v>
      </c>
      <c r="B22" s="16">
        <f t="shared" si="5"/>
        <v>45.442499999999995</v>
      </c>
      <c r="C22" s="16" t="str">
        <f t="shared" si="6"/>
        <v>EUR</v>
      </c>
      <c r="D22" s="2">
        <v>1</v>
      </c>
      <c r="E22" t="s">
        <v>8</v>
      </c>
      <c r="F22" t="s">
        <v>40</v>
      </c>
      <c r="G22">
        <v>1</v>
      </c>
      <c r="H22" t="s">
        <v>89</v>
      </c>
      <c r="I22" t="s">
        <v>55</v>
      </c>
      <c r="J22" s="4">
        <v>24.9</v>
      </c>
      <c r="K22" t="s">
        <v>91</v>
      </c>
      <c r="L22" s="4">
        <f t="shared" si="8"/>
        <v>24.9</v>
      </c>
      <c r="M22" t="str">
        <f t="shared" si="9"/>
        <v>EUR</v>
      </c>
      <c r="N22" t="s">
        <v>130</v>
      </c>
      <c r="O22">
        <v>1000</v>
      </c>
      <c r="P22" t="s">
        <v>8</v>
      </c>
      <c r="Q22" t="s">
        <v>119</v>
      </c>
      <c r="R22">
        <f>IF(AND(G22&lt;&gt;"",G22&lt;&gt;0),IF(MID(H22,1,3)="Tag",365/G22,IF(MID(H22,1,5)="Woche",52/G22,IF(MID(H22,1,5)="Monat",12/G22,IF(MID(H22,1,4)="Jahr",1/G22,"")))),"")</f>
        <v>365</v>
      </c>
      <c r="S22">
        <f t="shared" si="1"/>
        <v>1825</v>
      </c>
      <c r="T22" t="str">
        <f t="shared" si="2"/>
        <v>ml</v>
      </c>
      <c r="U22">
        <f>IF(T22="Tropfen",S22*$G$7,S22)</f>
        <v>1825</v>
      </c>
      <c r="V22" t="str">
        <f>IF(T22="Tropfen","mL",T22)</f>
        <v>ml</v>
      </c>
    </row>
    <row r="23" spans="1:22" ht="15.75">
      <c r="A23" t="s">
        <v>120</v>
      </c>
      <c r="B23" s="16">
        <f>IF(AND(O23&gt;0,U23&gt;0),(J23/O23)*U23,"")</f>
        <v>45.442499999999995</v>
      </c>
      <c r="C23" s="16" t="str">
        <f>M23</f>
        <v>EUR</v>
      </c>
      <c r="D23" s="2">
        <v>1</v>
      </c>
      <c r="E23" t="s">
        <v>8</v>
      </c>
      <c r="F23" t="s">
        <v>40</v>
      </c>
      <c r="G23">
        <v>1</v>
      </c>
      <c r="H23" t="s">
        <v>89</v>
      </c>
      <c r="I23" t="s">
        <v>55</v>
      </c>
      <c r="J23" s="4">
        <v>24.9</v>
      </c>
      <c r="K23" t="s">
        <v>91</v>
      </c>
      <c r="L23" s="4">
        <f>IF(K23&lt;&gt;"",IF(K23="CHF",J23*$D$8,J23),"")</f>
        <v>24.9</v>
      </c>
      <c r="M23" t="str">
        <f>IF(K23&lt;&gt;"",IF(K23="CHF","EUR","EUR"),"")</f>
        <v>EUR</v>
      </c>
      <c r="N23" t="s">
        <v>130</v>
      </c>
      <c r="O23">
        <v>1000</v>
      </c>
      <c r="P23" t="s">
        <v>8</v>
      </c>
      <c r="Q23" t="s">
        <v>121</v>
      </c>
      <c r="R23">
        <f>IF(AND(G23&lt;&gt;"",G23&lt;&gt;0),IF(MID(H23,1,3)="Tag",365/G23,IF(MID(H23,1,5)="Woche",52/G23,IF(MID(H23,1,5)="Monat",12/G23,IF(MID(H23,1,4)="Jahr",1/G23,"")))),"")</f>
        <v>365</v>
      </c>
      <c r="S23">
        <f t="shared" si="1"/>
        <v>1825</v>
      </c>
      <c r="T23" t="str">
        <f t="shared" si="2"/>
        <v>ml</v>
      </c>
      <c r="U23">
        <f>IF(T23="Tropfen",S23*$G$7,S23)</f>
        <v>1825</v>
      </c>
      <c r="V23" t="str">
        <f>IF(T23="Tropfen","mL",T23)</f>
        <v>ml</v>
      </c>
    </row>
    <row r="24" spans="1:22" ht="15.75">
      <c r="A24" t="s">
        <v>78</v>
      </c>
      <c r="B24" s="16">
        <f t="shared" si="5"/>
        <v>3.25</v>
      </c>
      <c r="C24" s="16" t="str">
        <f t="shared" si="6"/>
        <v>EUR</v>
      </c>
      <c r="D24" s="2">
        <v>1</v>
      </c>
      <c r="E24" t="s">
        <v>79</v>
      </c>
      <c r="F24" t="s">
        <v>13</v>
      </c>
      <c r="G24">
        <v>2</v>
      </c>
      <c r="H24" t="s">
        <v>80</v>
      </c>
      <c r="I24" t="s">
        <v>123</v>
      </c>
      <c r="J24" s="4">
        <v>6.5</v>
      </c>
      <c r="K24" t="s">
        <v>91</v>
      </c>
      <c r="L24" s="4">
        <f t="shared" si="8"/>
        <v>6.5</v>
      </c>
      <c r="M24" t="str">
        <f t="shared" si="9"/>
        <v>EUR</v>
      </c>
      <c r="N24" t="s">
        <v>130</v>
      </c>
      <c r="O24">
        <v>1</v>
      </c>
      <c r="P24" t="s">
        <v>79</v>
      </c>
      <c r="Q24" t="s">
        <v>81</v>
      </c>
      <c r="R24">
        <f t="shared" si="0"/>
        <v>0.5</v>
      </c>
      <c r="S24">
        <f t="shared" si="1"/>
        <v>0.5</v>
      </c>
      <c r="T24">
        <f>IF(OR(E24="g",E24="mg",E24="Kg",E24="L",E24="ml",E24="Tropfen"),E24,"")</f>
      </c>
      <c r="U24">
        <f t="shared" si="3"/>
        <v>0.5</v>
      </c>
      <c r="V24">
        <f>IF(T24="Tropfen","mL",T24)</f>
      </c>
    </row>
    <row r="25" spans="1:22" ht="15.75">
      <c r="A25" t="s">
        <v>77</v>
      </c>
      <c r="B25" s="16">
        <f t="shared" si="5"/>
        <v>5.975</v>
      </c>
      <c r="C25" s="16" t="str">
        <f t="shared" si="6"/>
        <v>EUR</v>
      </c>
      <c r="D25" s="2">
        <v>1</v>
      </c>
      <c r="E25" t="s">
        <v>79</v>
      </c>
      <c r="F25" t="s">
        <v>13</v>
      </c>
      <c r="G25">
        <v>2</v>
      </c>
      <c r="H25" t="s">
        <v>80</v>
      </c>
      <c r="I25" t="s">
        <v>123</v>
      </c>
      <c r="J25" s="4">
        <v>11.95</v>
      </c>
      <c r="K25" t="s">
        <v>91</v>
      </c>
      <c r="L25" s="4">
        <f t="shared" si="8"/>
        <v>11.95</v>
      </c>
      <c r="M25" t="str">
        <f t="shared" si="9"/>
        <v>EUR</v>
      </c>
      <c r="N25" t="s">
        <v>130</v>
      </c>
      <c r="O25">
        <v>1</v>
      </c>
      <c r="P25" t="s">
        <v>79</v>
      </c>
      <c r="Q25" t="s">
        <v>82</v>
      </c>
      <c r="R25">
        <f t="shared" si="0"/>
        <v>0.5</v>
      </c>
      <c r="S25">
        <f t="shared" si="1"/>
        <v>0.5</v>
      </c>
      <c r="T25">
        <f>IF(OR(E25="g",E25="mg",E25="Kg",E25="L",E25="ml",E25="Tropfen"),E25,"")</f>
      </c>
      <c r="U25">
        <f t="shared" si="3"/>
        <v>0.5</v>
      </c>
      <c r="V25">
        <f>IF(T25="Tropfen","mL",T25)</f>
      </c>
    </row>
    <row r="26" spans="1:22" ht="15.75">
      <c r="A26" t="s">
        <v>83</v>
      </c>
      <c r="B26" s="16">
        <f t="shared" si="5"/>
        <v>5.75</v>
      </c>
      <c r="C26" s="16" t="str">
        <f t="shared" si="6"/>
        <v>EUR</v>
      </c>
      <c r="D26" s="2">
        <v>1</v>
      </c>
      <c r="E26" t="s">
        <v>79</v>
      </c>
      <c r="F26" t="s">
        <v>13</v>
      </c>
      <c r="G26">
        <v>2</v>
      </c>
      <c r="H26" t="s">
        <v>80</v>
      </c>
      <c r="I26" t="s">
        <v>123</v>
      </c>
      <c r="J26" s="4">
        <v>11.5</v>
      </c>
      <c r="K26" t="s">
        <v>91</v>
      </c>
      <c r="L26" s="4">
        <f t="shared" si="8"/>
        <v>11.5</v>
      </c>
      <c r="M26" t="str">
        <f t="shared" si="9"/>
        <v>EUR</v>
      </c>
      <c r="N26" t="s">
        <v>130</v>
      </c>
      <c r="O26">
        <v>1</v>
      </c>
      <c r="P26" t="s">
        <v>79</v>
      </c>
      <c r="Q26" t="s">
        <v>82</v>
      </c>
      <c r="R26">
        <f t="shared" si="0"/>
        <v>0.5</v>
      </c>
      <c r="S26">
        <f t="shared" si="1"/>
        <v>0.5</v>
      </c>
      <c r="T26">
        <f>IF(OR(E26="g",E26="mg",E26="Kg",E26="L",E26="ml",E26="Tropfen"),E26,"")</f>
      </c>
      <c r="U26">
        <f t="shared" si="3"/>
        <v>0.5</v>
      </c>
      <c r="V26">
        <f>IF(T26="Tropfen","mL",T26)</f>
      </c>
    </row>
    <row r="27" spans="1:21" ht="15.75">
      <c r="A27" t="s">
        <v>84</v>
      </c>
      <c r="B27" s="16">
        <f t="shared" si="5"/>
        <v>4.75</v>
      </c>
      <c r="C27" s="16" t="str">
        <f t="shared" si="6"/>
        <v>EUR</v>
      </c>
      <c r="D27" s="2">
        <v>1</v>
      </c>
      <c r="E27" t="s">
        <v>79</v>
      </c>
      <c r="F27" t="s">
        <v>13</v>
      </c>
      <c r="G27">
        <v>2</v>
      </c>
      <c r="H27" t="s">
        <v>80</v>
      </c>
      <c r="I27" t="s">
        <v>124</v>
      </c>
      <c r="J27" s="4">
        <v>9.5</v>
      </c>
      <c r="K27" t="s">
        <v>91</v>
      </c>
      <c r="L27" s="4">
        <f t="shared" si="8"/>
        <v>9.5</v>
      </c>
      <c r="M27" t="str">
        <f t="shared" si="9"/>
        <v>EUR</v>
      </c>
      <c r="N27" t="s">
        <v>130</v>
      </c>
      <c r="O27">
        <v>1</v>
      </c>
      <c r="P27" t="s">
        <v>79</v>
      </c>
      <c r="Q27" t="s">
        <v>82</v>
      </c>
      <c r="R27">
        <f t="shared" si="0"/>
        <v>0.5</v>
      </c>
      <c r="S27">
        <f t="shared" si="1"/>
        <v>0.5</v>
      </c>
      <c r="T27">
        <f>IF(OR(E27="g",E27="mg",E27="Kg",E27="L",E27="ml",E27="Tropfen"),E27,"")</f>
      </c>
      <c r="U27">
        <f t="shared" si="3"/>
        <v>0.5</v>
      </c>
    </row>
    <row r="28" spans="1:21" ht="15.75">
      <c r="A28" t="s">
        <v>85</v>
      </c>
      <c r="B28" s="16">
        <f t="shared" si="5"/>
        <v>4.45</v>
      </c>
      <c r="C28" s="16" t="str">
        <f t="shared" si="6"/>
        <v>EUR</v>
      </c>
      <c r="D28" s="2">
        <v>1</v>
      </c>
      <c r="E28" t="s">
        <v>79</v>
      </c>
      <c r="F28" t="s">
        <v>13</v>
      </c>
      <c r="G28">
        <v>2</v>
      </c>
      <c r="H28" t="s">
        <v>80</v>
      </c>
      <c r="I28" t="s">
        <v>125</v>
      </c>
      <c r="J28" s="4">
        <v>8.9</v>
      </c>
      <c r="K28" t="s">
        <v>91</v>
      </c>
      <c r="L28" s="4">
        <f t="shared" si="8"/>
        <v>8.9</v>
      </c>
      <c r="M28" t="str">
        <f t="shared" si="9"/>
        <v>EUR</v>
      </c>
      <c r="N28" t="s">
        <v>130</v>
      </c>
      <c r="O28">
        <v>1</v>
      </c>
      <c r="P28" t="s">
        <v>79</v>
      </c>
      <c r="Q28" t="s">
        <v>86</v>
      </c>
      <c r="R28">
        <f t="shared" si="0"/>
        <v>0.5</v>
      </c>
      <c r="S28">
        <f t="shared" si="1"/>
        <v>0.5</v>
      </c>
      <c r="T28">
        <f>IF(OR(E28="g",E28="mg",E28="Kg",E28="L",E28="ml",E28="Tropfen"),E28,"")</f>
      </c>
      <c r="U28">
        <f t="shared" si="3"/>
        <v>0.5</v>
      </c>
    </row>
    <row r="29" spans="2:22" ht="15.75">
      <c r="B29" s="16">
        <f t="shared" si="5"/>
      </c>
      <c r="C29" s="16">
        <f t="shared" si="6"/>
      </c>
      <c r="D29" s="2"/>
      <c r="J29" s="4"/>
      <c r="L29" s="4">
        <f t="shared" si="8"/>
      </c>
      <c r="M29">
        <f t="shared" si="9"/>
      </c>
      <c r="R29">
        <f t="shared" si="0"/>
      </c>
      <c r="S29">
        <f t="shared" si="1"/>
        <v>0</v>
      </c>
      <c r="T29">
        <f aca="true" t="shared" si="10" ref="T29:T36">IF(OR(E29="g",E29="mg",E29="Kg",E29="L",E29="ml",E29="Tropfen"),E29,"")</f>
      </c>
      <c r="U29">
        <f t="shared" si="3"/>
        <v>0</v>
      </c>
      <c r="V29">
        <f t="shared" si="4"/>
      </c>
    </row>
    <row r="30" spans="1:22" ht="15.75">
      <c r="A30" s="14" t="s">
        <v>0</v>
      </c>
      <c r="B30" s="17">
        <f>SUM(B31:B57)</f>
        <v>801.9716000000001</v>
      </c>
      <c r="C30" s="16" t="s">
        <v>91</v>
      </c>
      <c r="L30" s="4">
        <f t="shared" si="8"/>
      </c>
      <c r="M30">
        <f t="shared" si="9"/>
      </c>
      <c r="R30">
        <f t="shared" si="0"/>
      </c>
      <c r="S30">
        <f t="shared" si="1"/>
        <v>0</v>
      </c>
      <c r="T30">
        <f t="shared" si="10"/>
      </c>
      <c r="U30">
        <f t="shared" si="3"/>
        <v>0</v>
      </c>
      <c r="V30">
        <f t="shared" si="4"/>
      </c>
    </row>
    <row r="31" spans="1:22" ht="15.75">
      <c r="A31" s="7" t="s">
        <v>3</v>
      </c>
      <c r="B31" s="16">
        <f aca="true" t="shared" si="11" ref="B31:B36">IF(AND(O31&gt;0,U31&gt;0),(J31/O31)*U31,"")</f>
      </c>
      <c r="C31" s="16">
        <f t="shared" si="6"/>
      </c>
      <c r="D31" s="8">
        <v>0.1</v>
      </c>
      <c r="E31" t="s">
        <v>14</v>
      </c>
      <c r="F31" t="s">
        <v>40</v>
      </c>
      <c r="G31">
        <v>2</v>
      </c>
      <c r="H31" t="s">
        <v>42</v>
      </c>
      <c r="I31" t="s">
        <v>58</v>
      </c>
      <c r="L31" s="4">
        <f t="shared" si="8"/>
      </c>
      <c r="M31">
        <f t="shared" si="9"/>
      </c>
      <c r="R31">
        <f t="shared" si="0"/>
        <v>6</v>
      </c>
      <c r="S31">
        <f t="shared" si="1"/>
        <v>0.6000000000000001</v>
      </c>
      <c r="T31">
        <f t="shared" si="10"/>
      </c>
      <c r="U31">
        <f t="shared" si="3"/>
        <v>0.6000000000000001</v>
      </c>
      <c r="V31">
        <f t="shared" si="4"/>
      </c>
    </row>
    <row r="32" spans="1:22" ht="15.75">
      <c r="A32" s="7" t="s">
        <v>44</v>
      </c>
      <c r="B32" s="16">
        <f t="shared" si="11"/>
      </c>
      <c r="C32" s="16">
        <f t="shared" si="6"/>
      </c>
      <c r="D32" s="12">
        <f>$D$6*D31</f>
        <v>50</v>
      </c>
      <c r="E32" t="s">
        <v>12</v>
      </c>
      <c r="F32" t="str">
        <f aca="true" t="shared" si="12" ref="F32:H33">F31</f>
        <v>alle</v>
      </c>
      <c r="G32">
        <f t="shared" si="12"/>
        <v>2</v>
      </c>
      <c r="H32" t="str">
        <f t="shared" si="12"/>
        <v>Monate</v>
      </c>
      <c r="J32" s="4"/>
      <c r="L32" s="4">
        <f t="shared" si="8"/>
      </c>
      <c r="M32">
        <f t="shared" si="9"/>
      </c>
      <c r="R32">
        <f t="shared" si="0"/>
        <v>6</v>
      </c>
      <c r="S32">
        <f t="shared" si="1"/>
        <v>300</v>
      </c>
      <c r="T32" t="str">
        <f t="shared" si="10"/>
        <v>L</v>
      </c>
      <c r="U32">
        <f t="shared" si="3"/>
        <v>300</v>
      </c>
      <c r="V32" t="str">
        <f t="shared" si="4"/>
        <v>L</v>
      </c>
    </row>
    <row r="33" spans="1:22" ht="15.75">
      <c r="A33" s="7" t="s">
        <v>15</v>
      </c>
      <c r="B33" s="16">
        <f t="shared" si="11"/>
        <v>3</v>
      </c>
      <c r="C33" s="16" t="str">
        <f t="shared" si="6"/>
        <v>EUR</v>
      </c>
      <c r="D33" s="12">
        <f>$D$6*D31*(1+$G$9)</f>
        <v>250</v>
      </c>
      <c r="E33" t="s">
        <v>12</v>
      </c>
      <c r="F33" t="str">
        <f t="shared" si="12"/>
        <v>alle</v>
      </c>
      <c r="G33">
        <f t="shared" si="12"/>
        <v>2</v>
      </c>
      <c r="H33" t="str">
        <f t="shared" si="12"/>
        <v>Monate</v>
      </c>
      <c r="I33" t="str">
        <f>"bei einer UOA mit Wirkungsgrad 1:"&amp;$G$9</f>
        <v>bei einer UOA mit Wirkungsgrad 1:4</v>
      </c>
      <c r="J33" s="4">
        <f>$J$16</f>
        <v>2</v>
      </c>
      <c r="K33" s="4" t="str">
        <f>$K$16</f>
        <v>CHF</v>
      </c>
      <c r="L33" s="4">
        <f t="shared" si="8"/>
        <v>2.1272</v>
      </c>
      <c r="M33" t="str">
        <f t="shared" si="9"/>
        <v>EUR</v>
      </c>
      <c r="N33" t="s">
        <v>130</v>
      </c>
      <c r="O33">
        <f>$O$16</f>
        <v>1000</v>
      </c>
      <c r="P33" s="4" t="str">
        <f>$P$16</f>
        <v>L</v>
      </c>
      <c r="Q33" s="4" t="str">
        <f>$Q$16</f>
        <v>Gemeinde Felben-Wellhausen</v>
      </c>
      <c r="R33">
        <f t="shared" si="0"/>
        <v>6</v>
      </c>
      <c r="S33">
        <f t="shared" si="1"/>
        <v>1500</v>
      </c>
      <c r="T33" t="str">
        <f t="shared" si="10"/>
        <v>L</v>
      </c>
      <c r="U33">
        <f t="shared" si="3"/>
        <v>1500</v>
      </c>
      <c r="V33" t="str">
        <f t="shared" si="4"/>
        <v>L</v>
      </c>
    </row>
    <row r="34" spans="1:22" ht="15.75">
      <c r="A34" s="7" t="s">
        <v>47</v>
      </c>
      <c r="B34" s="16">
        <f t="shared" si="11"/>
        <v>1.05</v>
      </c>
      <c r="C34" s="16" t="str">
        <f t="shared" si="6"/>
        <v>EUR</v>
      </c>
      <c r="D34" s="12">
        <f>D33</f>
        <v>250</v>
      </c>
      <c r="E34" s="12" t="s">
        <v>12</v>
      </c>
      <c r="F34" s="12" t="str">
        <f>F33</f>
        <v>alle</v>
      </c>
      <c r="G34" s="12">
        <f>G33</f>
        <v>2</v>
      </c>
      <c r="H34" s="12" t="str">
        <f>H33</f>
        <v>Monate</v>
      </c>
      <c r="J34" s="4">
        <f>$J$17</f>
        <v>0.7</v>
      </c>
      <c r="K34" t="str">
        <f>$K$17</f>
        <v>CHF</v>
      </c>
      <c r="L34" s="4">
        <f t="shared" si="8"/>
        <v>0.7445200000000001</v>
      </c>
      <c r="M34" t="str">
        <f t="shared" si="9"/>
        <v>EUR</v>
      </c>
      <c r="N34" t="s">
        <v>130</v>
      </c>
      <c r="O34">
        <f>$O$17</f>
        <v>1000</v>
      </c>
      <c r="P34" t="str">
        <f>$P$17</f>
        <v>L</v>
      </c>
      <c r="Q34" t="str">
        <f>$Q$17</f>
        <v>Gemeinde Felben-Wellhausen</v>
      </c>
      <c r="R34">
        <f t="shared" si="0"/>
        <v>6</v>
      </c>
      <c r="S34">
        <f t="shared" si="1"/>
        <v>1500</v>
      </c>
      <c r="T34" t="str">
        <f t="shared" si="10"/>
        <v>L</v>
      </c>
      <c r="U34">
        <f t="shared" si="3"/>
        <v>1500</v>
      </c>
      <c r="V34" t="str">
        <f t="shared" si="4"/>
        <v>L</v>
      </c>
    </row>
    <row r="35" spans="1:22" ht="15.75">
      <c r="A35" s="7" t="s">
        <v>46</v>
      </c>
      <c r="B35" s="16">
        <f t="shared" si="11"/>
        <v>45.24660000000001</v>
      </c>
      <c r="C35" s="16" t="str">
        <f t="shared" si="6"/>
        <v>EUR</v>
      </c>
      <c r="D35" s="12">
        <f>($D$15*$D$10)/1000</f>
        <v>2.9925</v>
      </c>
      <c r="E35" t="s">
        <v>4</v>
      </c>
      <c r="F35" t="str">
        <f>F33</f>
        <v>alle</v>
      </c>
      <c r="G35">
        <f>G33</f>
        <v>2</v>
      </c>
      <c r="H35" t="str">
        <f>H33</f>
        <v>Monate</v>
      </c>
      <c r="J35" s="4">
        <v>63</v>
      </c>
      <c r="K35" t="s">
        <v>91</v>
      </c>
      <c r="L35" s="4">
        <f t="shared" si="8"/>
        <v>63</v>
      </c>
      <c r="M35" t="str">
        <f t="shared" si="9"/>
        <v>EUR</v>
      </c>
      <c r="N35" t="s">
        <v>130</v>
      </c>
      <c r="O35">
        <v>25</v>
      </c>
      <c r="P35" t="s">
        <v>4</v>
      </c>
      <c r="R35">
        <f t="shared" si="0"/>
        <v>6</v>
      </c>
      <c r="S35">
        <f t="shared" si="1"/>
        <v>17.955000000000002</v>
      </c>
      <c r="T35" t="str">
        <f t="shared" si="10"/>
        <v>Kg</v>
      </c>
      <c r="U35">
        <f t="shared" si="3"/>
        <v>17.955000000000002</v>
      </c>
      <c r="V35" t="str">
        <f t="shared" si="4"/>
        <v>Kg</v>
      </c>
    </row>
    <row r="36" spans="1:22" ht="15.75">
      <c r="A36" t="s">
        <v>38</v>
      </c>
      <c r="B36" s="16">
        <f t="shared" si="11"/>
        <v>410.62499999999994</v>
      </c>
      <c r="C36" s="16" t="str">
        <f t="shared" si="6"/>
        <v>EUR</v>
      </c>
      <c r="D36">
        <v>50</v>
      </c>
      <c r="E36" t="s">
        <v>8</v>
      </c>
      <c r="F36" t="s">
        <v>13</v>
      </c>
      <c r="G36">
        <v>1</v>
      </c>
      <c r="H36" t="s">
        <v>18</v>
      </c>
      <c r="I36" t="s">
        <v>55</v>
      </c>
      <c r="J36" s="4">
        <v>45</v>
      </c>
      <c r="K36" t="s">
        <v>91</v>
      </c>
      <c r="L36" s="4">
        <f t="shared" si="8"/>
        <v>45</v>
      </c>
      <c r="M36" t="str">
        <f t="shared" si="9"/>
        <v>EUR</v>
      </c>
      <c r="N36" t="s">
        <v>130</v>
      </c>
      <c r="O36">
        <v>10000</v>
      </c>
      <c r="P36" t="s">
        <v>8</v>
      </c>
      <c r="Q36" t="s">
        <v>16</v>
      </c>
      <c r="R36">
        <f t="shared" si="0"/>
        <v>365</v>
      </c>
      <c r="S36">
        <f>IF(AND(D36&gt;0,R36&lt;&gt;""),IF(MID(I36,1,13)="pro 100 Liter",D36*R36*($D$6/100),D36*R36),0)</f>
        <v>91250</v>
      </c>
      <c r="T36" t="str">
        <f t="shared" si="10"/>
        <v>ml</v>
      </c>
      <c r="U36">
        <f t="shared" si="3"/>
        <v>91250</v>
      </c>
      <c r="V36" t="str">
        <f t="shared" si="4"/>
        <v>ml</v>
      </c>
    </row>
    <row r="37" spans="1:22" ht="15.75">
      <c r="A37" t="s">
        <v>105</v>
      </c>
      <c r="B37" s="16">
        <f>IF(AND(O37&gt;0,U37&gt;0),(J37/O37)*U37,"")</f>
      </c>
      <c r="C37" s="16" t="str">
        <f t="shared" si="6"/>
        <v>EUR</v>
      </c>
      <c r="D37">
        <v>0</v>
      </c>
      <c r="E37" t="s">
        <v>8</v>
      </c>
      <c r="F37" t="s">
        <v>40</v>
      </c>
      <c r="G37">
        <v>0</v>
      </c>
      <c r="H37" t="s">
        <v>89</v>
      </c>
      <c r="I37" t="s">
        <v>132</v>
      </c>
      <c r="J37" s="4">
        <v>19</v>
      </c>
      <c r="K37" t="s">
        <v>91</v>
      </c>
      <c r="L37" s="4">
        <f t="shared" si="8"/>
        <v>19</v>
      </c>
      <c r="M37" t="str">
        <f t="shared" si="9"/>
        <v>EUR</v>
      </c>
      <c r="N37" t="s">
        <v>130</v>
      </c>
      <c r="O37">
        <v>1000</v>
      </c>
      <c r="P37" t="s">
        <v>8</v>
      </c>
      <c r="R37">
        <f t="shared" si="0"/>
      </c>
      <c r="S37">
        <f aca="true" t="shared" si="13" ref="S37:S83">IF(AND(D37&gt;0,R37&lt;&gt;""),IF(MID(I37,1,13)="pro 100 Liter",D37*R37*($D$6/100),D37*R37),0)</f>
        <v>0</v>
      </c>
      <c r="T37" t="str">
        <f>IF(OR(E37="g",E37="mg",E37="Kg",E37="L",E37="ml",E37="Tropfen"),E37,"")</f>
        <v>ml</v>
      </c>
      <c r="U37">
        <f>IF(T37="Tropfen",S37*$G$7,S37)</f>
        <v>0</v>
      </c>
      <c r="V37" t="str">
        <f>IF(T37="Tropfen","mL",T37)</f>
        <v>ml</v>
      </c>
    </row>
    <row r="38" spans="1:22" ht="15.75">
      <c r="A38" t="s">
        <v>97</v>
      </c>
      <c r="B38" s="16">
        <f>IF(AND(O38&gt;0,U38&gt;0),(J38/O38)*U38,"")</f>
        <v>43.699999999999996</v>
      </c>
      <c r="C38" s="16" t="str">
        <f t="shared" si="6"/>
        <v>EUR</v>
      </c>
      <c r="D38">
        <v>115</v>
      </c>
      <c r="E38" t="s">
        <v>8</v>
      </c>
      <c r="F38" t="s">
        <v>40</v>
      </c>
      <c r="G38">
        <v>3</v>
      </c>
      <c r="H38" t="s">
        <v>42</v>
      </c>
      <c r="I38" t="s">
        <v>133</v>
      </c>
      <c r="J38" s="4">
        <v>19</v>
      </c>
      <c r="K38" t="s">
        <v>91</v>
      </c>
      <c r="L38" s="4">
        <f t="shared" si="8"/>
        <v>19</v>
      </c>
      <c r="M38" t="str">
        <f t="shared" si="9"/>
        <v>EUR</v>
      </c>
      <c r="N38" t="s">
        <v>130</v>
      </c>
      <c r="O38">
        <v>1000</v>
      </c>
      <c r="P38" t="s">
        <v>8</v>
      </c>
      <c r="R38">
        <f t="shared" si="0"/>
        <v>4</v>
      </c>
      <c r="S38">
        <f t="shared" si="13"/>
        <v>2300</v>
      </c>
      <c r="T38" t="str">
        <f aca="true" t="shared" si="14" ref="T38:T52">IF(OR(E38="g",E38="mg",E38="Kg",E38="L",E38="ml",E38="Tropfen"),E38,"")</f>
        <v>ml</v>
      </c>
      <c r="U38">
        <f t="shared" si="3"/>
        <v>2300</v>
      </c>
      <c r="V38" t="str">
        <f t="shared" si="4"/>
        <v>ml</v>
      </c>
    </row>
    <row r="39" spans="1:22" ht="15.75">
      <c r="A39" t="s">
        <v>110</v>
      </c>
      <c r="B39" s="16">
        <f>IF(AND(O39&gt;0,U39&gt;0),(J39/O39)*U39,"")</f>
        <v>5.7</v>
      </c>
      <c r="C39" s="16" t="str">
        <f t="shared" si="6"/>
        <v>EUR</v>
      </c>
      <c r="D39">
        <v>15</v>
      </c>
      <c r="E39" t="s">
        <v>8</v>
      </c>
      <c r="F39" t="s">
        <v>40</v>
      </c>
      <c r="G39">
        <v>3</v>
      </c>
      <c r="H39" t="s">
        <v>42</v>
      </c>
      <c r="I39" t="s">
        <v>133</v>
      </c>
      <c r="J39" s="4">
        <v>19</v>
      </c>
      <c r="K39" t="s">
        <v>91</v>
      </c>
      <c r="L39" s="4">
        <f t="shared" si="8"/>
        <v>19</v>
      </c>
      <c r="M39" t="str">
        <f t="shared" si="9"/>
        <v>EUR</v>
      </c>
      <c r="N39" t="s">
        <v>130</v>
      </c>
      <c r="O39">
        <v>1000</v>
      </c>
      <c r="P39" t="s">
        <v>8</v>
      </c>
      <c r="R39">
        <f t="shared" si="0"/>
        <v>4</v>
      </c>
      <c r="S39">
        <f t="shared" si="13"/>
        <v>300</v>
      </c>
      <c r="T39" t="str">
        <f t="shared" si="14"/>
        <v>ml</v>
      </c>
      <c r="U39">
        <f t="shared" si="3"/>
        <v>300</v>
      </c>
      <c r="V39" t="str">
        <f t="shared" si="4"/>
        <v>ml</v>
      </c>
    </row>
    <row r="40" spans="1:22" ht="15.75">
      <c r="A40" t="s">
        <v>104</v>
      </c>
      <c r="B40" s="16">
        <f>IF(AND(O40&gt;0,U40&gt;0),(J40/O40)*U40,"")</f>
        <v>3.8</v>
      </c>
      <c r="C40" s="16" t="str">
        <f t="shared" si="6"/>
        <v>EUR</v>
      </c>
      <c r="D40">
        <v>10</v>
      </c>
      <c r="E40" t="s">
        <v>8</v>
      </c>
      <c r="F40" t="s">
        <v>40</v>
      </c>
      <c r="G40">
        <v>3</v>
      </c>
      <c r="H40" t="s">
        <v>42</v>
      </c>
      <c r="I40" t="s">
        <v>133</v>
      </c>
      <c r="J40" s="4">
        <v>19</v>
      </c>
      <c r="K40" t="s">
        <v>91</v>
      </c>
      <c r="L40" s="4">
        <f t="shared" si="8"/>
        <v>19</v>
      </c>
      <c r="M40" t="str">
        <f t="shared" si="9"/>
        <v>EUR</v>
      </c>
      <c r="N40" t="s">
        <v>130</v>
      </c>
      <c r="O40">
        <v>1000</v>
      </c>
      <c r="P40" t="s">
        <v>8</v>
      </c>
      <c r="R40">
        <f t="shared" si="0"/>
        <v>4</v>
      </c>
      <c r="S40">
        <f t="shared" si="13"/>
        <v>200</v>
      </c>
      <c r="T40" t="str">
        <f t="shared" si="14"/>
        <v>ml</v>
      </c>
      <c r="U40">
        <f t="shared" si="3"/>
        <v>200</v>
      </c>
      <c r="V40" t="str">
        <f t="shared" si="4"/>
        <v>ml</v>
      </c>
    </row>
    <row r="41" spans="1:22" ht="15.75">
      <c r="A41" t="s">
        <v>101</v>
      </c>
      <c r="B41" s="16">
        <f aca="true" t="shared" si="15" ref="B41:B51">IF(AND(O41&gt;0,U41&gt;0),(J41/O41)*U41,"")</f>
        <v>20.7</v>
      </c>
      <c r="C41" s="16" t="str">
        <f aca="true" t="shared" si="16" ref="C41:C51">M41</f>
        <v>EUR</v>
      </c>
      <c r="D41">
        <v>45</v>
      </c>
      <c r="E41" t="s">
        <v>8</v>
      </c>
      <c r="F41" t="s">
        <v>40</v>
      </c>
      <c r="G41">
        <v>3</v>
      </c>
      <c r="H41" t="s">
        <v>42</v>
      </c>
      <c r="I41" t="s">
        <v>133</v>
      </c>
      <c r="J41" s="4">
        <v>23</v>
      </c>
      <c r="K41" t="s">
        <v>91</v>
      </c>
      <c r="L41" s="4">
        <f aca="true" t="shared" si="17" ref="L41:L51">IF(K41&lt;&gt;"",IF(K41="CHF",J41*$D$8,J41),"")</f>
        <v>23</v>
      </c>
      <c r="M41" t="str">
        <f aca="true" t="shared" si="18" ref="M41:M51">IF(K41&lt;&gt;"",IF(K41="CHF","EUR","EUR"),"")</f>
        <v>EUR</v>
      </c>
      <c r="N41" t="s">
        <v>130</v>
      </c>
      <c r="O41">
        <v>1000</v>
      </c>
      <c r="P41" t="s">
        <v>8</v>
      </c>
      <c r="R41">
        <f aca="true" t="shared" si="19" ref="R41:R51">IF(AND(G41&lt;&gt;"",G41&lt;&gt;0),IF(MID(H41,1,3)="Tag",365/G41,IF(MID(H41,1,5)="Woche",52/G41,IF(MID(H41,1,5)="Monat",12/G41,IF(MID(H41,1,4)="Jahr",1/G41,"")))),"")</f>
        <v>4</v>
      </c>
      <c r="S41">
        <f aca="true" t="shared" si="20" ref="S41:S51">IF(AND(D41&gt;0,R41&lt;&gt;""),IF(MID(I41,1,13)="pro 100 Liter",D41*R41*($D$6/100),D41*R41),0)</f>
        <v>900</v>
      </c>
      <c r="T41" t="str">
        <f t="shared" si="14"/>
        <v>ml</v>
      </c>
      <c r="U41">
        <f aca="true" t="shared" si="21" ref="U41:U52">IF(T41="Tropfen",S41*$G$7,S41)</f>
        <v>900</v>
      </c>
      <c r="V41" t="str">
        <f aca="true" t="shared" si="22" ref="V41:V52">IF(T41="Tropfen","mL",T41)</f>
        <v>ml</v>
      </c>
    </row>
    <row r="42" spans="1:22" ht="15.75">
      <c r="A42" t="s">
        <v>96</v>
      </c>
      <c r="B42" s="16">
        <f t="shared" si="15"/>
        <v>20</v>
      </c>
      <c r="C42" s="16" t="str">
        <f t="shared" si="16"/>
        <v>EUR</v>
      </c>
      <c r="D42">
        <v>5</v>
      </c>
      <c r="E42" t="s">
        <v>8</v>
      </c>
      <c r="F42" t="s">
        <v>40</v>
      </c>
      <c r="G42">
        <v>3</v>
      </c>
      <c r="H42" t="s">
        <v>42</v>
      </c>
      <c r="I42" t="s">
        <v>133</v>
      </c>
      <c r="J42" s="4">
        <v>20</v>
      </c>
      <c r="K42" t="s">
        <v>91</v>
      </c>
      <c r="L42" s="4">
        <f t="shared" si="17"/>
        <v>20</v>
      </c>
      <c r="M42" t="str">
        <f t="shared" si="18"/>
        <v>EUR</v>
      </c>
      <c r="N42" t="s">
        <v>130</v>
      </c>
      <c r="O42">
        <v>100</v>
      </c>
      <c r="P42" t="s">
        <v>8</v>
      </c>
      <c r="R42">
        <f t="shared" si="19"/>
        <v>4</v>
      </c>
      <c r="S42">
        <f t="shared" si="20"/>
        <v>100</v>
      </c>
      <c r="T42" t="str">
        <f t="shared" si="14"/>
        <v>ml</v>
      </c>
      <c r="U42">
        <f t="shared" si="21"/>
        <v>100</v>
      </c>
      <c r="V42" t="str">
        <f t="shared" si="22"/>
        <v>ml</v>
      </c>
    </row>
    <row r="43" spans="1:22" ht="15.75">
      <c r="A43" t="s">
        <v>100</v>
      </c>
      <c r="B43" s="16">
        <f t="shared" si="15"/>
        <v>20</v>
      </c>
      <c r="C43" s="16" t="str">
        <f t="shared" si="16"/>
        <v>EUR</v>
      </c>
      <c r="D43">
        <v>5</v>
      </c>
      <c r="E43" t="s">
        <v>8</v>
      </c>
      <c r="F43" t="s">
        <v>40</v>
      </c>
      <c r="G43">
        <v>3</v>
      </c>
      <c r="H43" t="s">
        <v>42</v>
      </c>
      <c r="I43" t="s">
        <v>133</v>
      </c>
      <c r="J43" s="4">
        <v>20</v>
      </c>
      <c r="K43" t="s">
        <v>91</v>
      </c>
      <c r="L43" s="4">
        <f t="shared" si="17"/>
        <v>20</v>
      </c>
      <c r="M43" t="str">
        <f t="shared" si="18"/>
        <v>EUR</v>
      </c>
      <c r="N43" t="s">
        <v>130</v>
      </c>
      <c r="O43">
        <v>100</v>
      </c>
      <c r="P43" t="s">
        <v>8</v>
      </c>
      <c r="R43">
        <f t="shared" si="19"/>
        <v>4</v>
      </c>
      <c r="S43">
        <f t="shared" si="20"/>
        <v>100</v>
      </c>
      <c r="T43" t="str">
        <f t="shared" si="14"/>
        <v>ml</v>
      </c>
      <c r="U43">
        <f t="shared" si="21"/>
        <v>100</v>
      </c>
      <c r="V43" t="str">
        <f t="shared" si="22"/>
        <v>ml</v>
      </c>
    </row>
    <row r="44" spans="1:22" ht="15.75">
      <c r="A44" t="s">
        <v>99</v>
      </c>
      <c r="B44" s="16">
        <f t="shared" si="15"/>
        <v>6</v>
      </c>
      <c r="C44" s="16" t="str">
        <f t="shared" si="16"/>
        <v>EUR</v>
      </c>
      <c r="D44">
        <v>1.5</v>
      </c>
      <c r="E44" t="s">
        <v>8</v>
      </c>
      <c r="F44" t="s">
        <v>40</v>
      </c>
      <c r="G44">
        <v>3</v>
      </c>
      <c r="H44" t="s">
        <v>42</v>
      </c>
      <c r="I44" t="s">
        <v>133</v>
      </c>
      <c r="J44" s="4">
        <v>20</v>
      </c>
      <c r="K44" t="s">
        <v>91</v>
      </c>
      <c r="L44" s="4">
        <f t="shared" si="17"/>
        <v>20</v>
      </c>
      <c r="M44" t="str">
        <f t="shared" si="18"/>
        <v>EUR</v>
      </c>
      <c r="N44" t="s">
        <v>130</v>
      </c>
      <c r="O44">
        <v>100</v>
      </c>
      <c r="P44" t="s">
        <v>8</v>
      </c>
      <c r="R44">
        <f t="shared" si="19"/>
        <v>4</v>
      </c>
      <c r="S44">
        <f t="shared" si="20"/>
        <v>30</v>
      </c>
      <c r="T44" t="str">
        <f t="shared" si="14"/>
        <v>ml</v>
      </c>
      <c r="U44">
        <f t="shared" si="21"/>
        <v>30</v>
      </c>
      <c r="V44" t="str">
        <f t="shared" si="22"/>
        <v>ml</v>
      </c>
    </row>
    <row r="45" spans="1:22" ht="15.75">
      <c r="A45" t="s">
        <v>102</v>
      </c>
      <c r="B45" s="16">
        <f t="shared" si="15"/>
        <v>4</v>
      </c>
      <c r="C45" s="16" t="str">
        <f t="shared" si="16"/>
        <v>EUR</v>
      </c>
      <c r="D45">
        <v>1</v>
      </c>
      <c r="E45" t="s">
        <v>8</v>
      </c>
      <c r="F45" t="s">
        <v>40</v>
      </c>
      <c r="G45">
        <v>3</v>
      </c>
      <c r="H45" t="s">
        <v>42</v>
      </c>
      <c r="I45" t="s">
        <v>133</v>
      </c>
      <c r="J45" s="4">
        <v>20</v>
      </c>
      <c r="K45" t="s">
        <v>91</v>
      </c>
      <c r="L45" s="4">
        <f t="shared" si="17"/>
        <v>20</v>
      </c>
      <c r="M45" t="str">
        <f t="shared" si="18"/>
        <v>EUR</v>
      </c>
      <c r="N45" t="s">
        <v>130</v>
      </c>
      <c r="O45">
        <v>100</v>
      </c>
      <c r="P45" t="s">
        <v>8</v>
      </c>
      <c r="R45">
        <f t="shared" si="19"/>
        <v>4</v>
      </c>
      <c r="S45">
        <f t="shared" si="20"/>
        <v>20</v>
      </c>
      <c r="T45" t="str">
        <f t="shared" si="14"/>
        <v>ml</v>
      </c>
      <c r="U45">
        <f t="shared" si="21"/>
        <v>20</v>
      </c>
      <c r="V45" t="str">
        <f t="shared" si="22"/>
        <v>ml</v>
      </c>
    </row>
    <row r="46" spans="1:22" ht="15.75">
      <c r="A46" t="s">
        <v>103</v>
      </c>
      <c r="B46" s="16">
        <f t="shared" si="15"/>
      </c>
      <c r="C46" s="16" t="str">
        <f t="shared" si="16"/>
        <v>EUR</v>
      </c>
      <c r="D46">
        <v>0</v>
      </c>
      <c r="E46" t="s">
        <v>8</v>
      </c>
      <c r="F46" t="s">
        <v>13</v>
      </c>
      <c r="G46">
        <v>0</v>
      </c>
      <c r="H46" t="s">
        <v>89</v>
      </c>
      <c r="I46" t="s">
        <v>133</v>
      </c>
      <c r="J46" s="4">
        <v>20</v>
      </c>
      <c r="K46" t="s">
        <v>91</v>
      </c>
      <c r="L46" s="4">
        <f t="shared" si="17"/>
        <v>20</v>
      </c>
      <c r="M46" t="str">
        <f t="shared" si="18"/>
        <v>EUR</v>
      </c>
      <c r="N46" t="s">
        <v>130</v>
      </c>
      <c r="O46">
        <v>100</v>
      </c>
      <c r="P46" t="s">
        <v>8</v>
      </c>
      <c r="R46">
        <f t="shared" si="19"/>
      </c>
      <c r="S46">
        <f t="shared" si="20"/>
        <v>0</v>
      </c>
      <c r="T46" t="str">
        <f t="shared" si="14"/>
        <v>ml</v>
      </c>
      <c r="U46">
        <f t="shared" si="21"/>
        <v>0</v>
      </c>
      <c r="V46" t="str">
        <f t="shared" si="22"/>
        <v>ml</v>
      </c>
    </row>
    <row r="47" spans="1:22" ht="15.75">
      <c r="A47" t="s">
        <v>98</v>
      </c>
      <c r="B47" s="16">
        <f t="shared" si="15"/>
        <v>54.75</v>
      </c>
      <c r="C47" s="16" t="str">
        <f t="shared" si="16"/>
        <v>EUR</v>
      </c>
      <c r="D47">
        <v>0.15</v>
      </c>
      <c r="E47" t="s">
        <v>8</v>
      </c>
      <c r="F47" t="s">
        <v>13</v>
      </c>
      <c r="G47">
        <v>1</v>
      </c>
      <c r="H47" t="s">
        <v>18</v>
      </c>
      <c r="I47" t="s">
        <v>133</v>
      </c>
      <c r="J47" s="4">
        <v>20</v>
      </c>
      <c r="K47" t="s">
        <v>91</v>
      </c>
      <c r="L47" s="4">
        <f t="shared" si="17"/>
        <v>20</v>
      </c>
      <c r="M47" t="str">
        <f t="shared" si="18"/>
        <v>EUR</v>
      </c>
      <c r="N47" t="s">
        <v>130</v>
      </c>
      <c r="O47">
        <v>100</v>
      </c>
      <c r="P47" t="s">
        <v>8</v>
      </c>
      <c r="R47">
        <f t="shared" si="19"/>
        <v>365</v>
      </c>
      <c r="S47">
        <f t="shared" si="20"/>
        <v>273.75</v>
      </c>
      <c r="T47" t="str">
        <f t="shared" si="14"/>
        <v>ml</v>
      </c>
      <c r="U47">
        <f t="shared" si="21"/>
        <v>273.75</v>
      </c>
      <c r="V47" t="str">
        <f t="shared" si="22"/>
        <v>ml</v>
      </c>
    </row>
    <row r="48" spans="1:22" ht="15.75">
      <c r="A48" t="s">
        <v>109</v>
      </c>
      <c r="B48" s="16">
        <f t="shared" si="15"/>
        <v>10.950000000000001</v>
      </c>
      <c r="C48" s="16" t="str">
        <f t="shared" si="16"/>
        <v>EUR</v>
      </c>
      <c r="D48">
        <v>0.03</v>
      </c>
      <c r="E48" t="s">
        <v>8</v>
      </c>
      <c r="F48" t="s">
        <v>13</v>
      </c>
      <c r="G48">
        <v>1</v>
      </c>
      <c r="H48" t="s">
        <v>18</v>
      </c>
      <c r="I48" t="s">
        <v>133</v>
      </c>
      <c r="J48" s="4">
        <v>20</v>
      </c>
      <c r="K48" t="s">
        <v>91</v>
      </c>
      <c r="L48" s="4">
        <f t="shared" si="17"/>
        <v>20</v>
      </c>
      <c r="M48" t="str">
        <f t="shared" si="18"/>
        <v>EUR</v>
      </c>
      <c r="N48" t="s">
        <v>130</v>
      </c>
      <c r="O48">
        <v>100</v>
      </c>
      <c r="P48" t="s">
        <v>8</v>
      </c>
      <c r="R48">
        <f t="shared" si="19"/>
        <v>365</v>
      </c>
      <c r="S48">
        <f t="shared" si="20"/>
        <v>54.75</v>
      </c>
      <c r="T48" t="str">
        <f t="shared" si="14"/>
        <v>ml</v>
      </c>
      <c r="U48">
        <f t="shared" si="21"/>
        <v>54.75</v>
      </c>
      <c r="V48" t="str">
        <f t="shared" si="22"/>
        <v>ml</v>
      </c>
    </row>
    <row r="49" spans="1:22" ht="15.75">
      <c r="A49" t="s">
        <v>106</v>
      </c>
      <c r="B49" s="16">
        <f t="shared" si="15"/>
      </c>
      <c r="C49" s="16" t="str">
        <f t="shared" si="16"/>
        <v>EUR</v>
      </c>
      <c r="D49">
        <v>0</v>
      </c>
      <c r="E49" t="s">
        <v>8</v>
      </c>
      <c r="F49" t="s">
        <v>13</v>
      </c>
      <c r="G49">
        <v>0</v>
      </c>
      <c r="H49" t="s">
        <v>89</v>
      </c>
      <c r="I49" t="s">
        <v>39</v>
      </c>
      <c r="J49" s="4">
        <v>20</v>
      </c>
      <c r="K49" t="s">
        <v>91</v>
      </c>
      <c r="L49" s="4">
        <f t="shared" si="17"/>
        <v>20</v>
      </c>
      <c r="M49" t="str">
        <f t="shared" si="18"/>
        <v>EUR</v>
      </c>
      <c r="N49" t="s">
        <v>130</v>
      </c>
      <c r="O49">
        <v>100</v>
      </c>
      <c r="P49" t="s">
        <v>8</v>
      </c>
      <c r="R49">
        <f t="shared" si="19"/>
      </c>
      <c r="S49">
        <f t="shared" si="20"/>
        <v>0</v>
      </c>
      <c r="T49" t="str">
        <f t="shared" si="14"/>
        <v>ml</v>
      </c>
      <c r="U49">
        <f t="shared" si="21"/>
        <v>0</v>
      </c>
      <c r="V49" t="str">
        <f t="shared" si="22"/>
        <v>ml</v>
      </c>
    </row>
    <row r="50" spans="1:22" ht="15.75">
      <c r="A50" t="s">
        <v>95</v>
      </c>
      <c r="B50" s="16">
        <f t="shared" si="15"/>
      </c>
      <c r="C50" s="16" t="str">
        <f t="shared" si="16"/>
        <v>EUR</v>
      </c>
      <c r="D50">
        <v>0</v>
      </c>
      <c r="E50" t="s">
        <v>8</v>
      </c>
      <c r="F50" t="s">
        <v>40</v>
      </c>
      <c r="G50">
        <v>0</v>
      </c>
      <c r="H50" t="s">
        <v>89</v>
      </c>
      <c r="I50" t="s">
        <v>39</v>
      </c>
      <c r="J50" s="4">
        <v>20</v>
      </c>
      <c r="K50" t="s">
        <v>91</v>
      </c>
      <c r="L50" s="4">
        <f t="shared" si="17"/>
        <v>20</v>
      </c>
      <c r="M50" t="str">
        <f t="shared" si="18"/>
        <v>EUR</v>
      </c>
      <c r="N50" t="s">
        <v>130</v>
      </c>
      <c r="O50">
        <v>100</v>
      </c>
      <c r="P50" t="s">
        <v>8</v>
      </c>
      <c r="R50">
        <f t="shared" si="19"/>
      </c>
      <c r="S50">
        <f t="shared" si="20"/>
        <v>0</v>
      </c>
      <c r="T50" t="str">
        <f t="shared" si="14"/>
        <v>ml</v>
      </c>
      <c r="U50">
        <f t="shared" si="21"/>
        <v>0</v>
      </c>
      <c r="V50" t="str">
        <f t="shared" si="22"/>
        <v>ml</v>
      </c>
    </row>
    <row r="51" spans="1:22" ht="15.75">
      <c r="A51" t="s">
        <v>107</v>
      </c>
      <c r="B51" s="16">
        <f t="shared" si="15"/>
      </c>
      <c r="C51" s="16" t="str">
        <f t="shared" si="16"/>
        <v>EUR</v>
      </c>
      <c r="D51">
        <v>0</v>
      </c>
      <c r="E51" t="s">
        <v>8</v>
      </c>
      <c r="F51" t="s">
        <v>13</v>
      </c>
      <c r="G51">
        <v>0</v>
      </c>
      <c r="H51" t="s">
        <v>89</v>
      </c>
      <c r="I51" t="s">
        <v>39</v>
      </c>
      <c r="J51" s="4">
        <v>20</v>
      </c>
      <c r="K51" t="s">
        <v>91</v>
      </c>
      <c r="L51" s="4">
        <f t="shared" si="17"/>
        <v>20</v>
      </c>
      <c r="M51" t="str">
        <f t="shared" si="18"/>
        <v>EUR</v>
      </c>
      <c r="N51" t="s">
        <v>130</v>
      </c>
      <c r="O51">
        <v>100</v>
      </c>
      <c r="P51" t="s">
        <v>8</v>
      </c>
      <c r="R51">
        <f t="shared" si="19"/>
      </c>
      <c r="S51">
        <f t="shared" si="20"/>
        <v>0</v>
      </c>
      <c r="T51" t="str">
        <f t="shared" si="14"/>
        <v>ml</v>
      </c>
      <c r="U51">
        <f t="shared" si="21"/>
        <v>0</v>
      </c>
      <c r="V51" t="str">
        <f t="shared" si="22"/>
        <v>ml</v>
      </c>
    </row>
    <row r="52" spans="1:22" ht="15.75">
      <c r="A52" t="s">
        <v>108</v>
      </c>
      <c r="B52" s="16">
        <f aca="true" t="shared" si="23" ref="B52:B57">IF(AND(O52&gt;0,U52&gt;0),(J52/O52)*U52,"")</f>
      </c>
      <c r="C52" s="16" t="str">
        <f t="shared" si="6"/>
        <v>EUR</v>
      </c>
      <c r="D52">
        <v>0</v>
      </c>
      <c r="E52" t="s">
        <v>8</v>
      </c>
      <c r="F52" t="s">
        <v>13</v>
      </c>
      <c r="G52">
        <v>0</v>
      </c>
      <c r="H52" t="s">
        <v>89</v>
      </c>
      <c r="I52" t="s">
        <v>134</v>
      </c>
      <c r="J52" s="4">
        <v>19</v>
      </c>
      <c r="K52" t="s">
        <v>91</v>
      </c>
      <c r="L52" s="4">
        <f t="shared" si="8"/>
        <v>19</v>
      </c>
      <c r="M52" t="str">
        <f t="shared" si="9"/>
        <v>EUR</v>
      </c>
      <c r="N52" t="s">
        <v>130</v>
      </c>
      <c r="O52">
        <v>1000</v>
      </c>
      <c r="P52" t="s">
        <v>8</v>
      </c>
      <c r="R52">
        <f t="shared" si="0"/>
      </c>
      <c r="S52">
        <f t="shared" si="13"/>
        <v>0</v>
      </c>
      <c r="T52" t="str">
        <f t="shared" si="14"/>
        <v>ml</v>
      </c>
      <c r="U52">
        <f t="shared" si="21"/>
        <v>0</v>
      </c>
      <c r="V52" t="str">
        <f t="shared" si="22"/>
        <v>ml</v>
      </c>
    </row>
    <row r="53" spans="1:22" ht="15.75">
      <c r="A53" t="s">
        <v>87</v>
      </c>
      <c r="B53" s="16">
        <f t="shared" si="23"/>
        <v>140</v>
      </c>
      <c r="C53" s="16" t="str">
        <f t="shared" si="6"/>
        <v>EUR</v>
      </c>
      <c r="D53" s="2">
        <v>1</v>
      </c>
      <c r="E53" t="s">
        <v>79</v>
      </c>
      <c r="F53" t="s">
        <v>40</v>
      </c>
      <c r="G53">
        <v>3</v>
      </c>
      <c r="H53" t="s">
        <v>42</v>
      </c>
      <c r="I53" t="s">
        <v>114</v>
      </c>
      <c r="J53" s="4">
        <v>35</v>
      </c>
      <c r="K53" t="s">
        <v>91</v>
      </c>
      <c r="L53" s="4">
        <f t="shared" si="8"/>
        <v>35</v>
      </c>
      <c r="M53" t="str">
        <f t="shared" si="9"/>
        <v>EUR</v>
      </c>
      <c r="N53" t="s">
        <v>130</v>
      </c>
      <c r="O53">
        <v>1</v>
      </c>
      <c r="P53" t="s">
        <v>79</v>
      </c>
      <c r="R53">
        <f t="shared" si="0"/>
        <v>4</v>
      </c>
      <c r="S53">
        <f t="shared" si="13"/>
        <v>4</v>
      </c>
      <c r="T53">
        <f>IF(OR(E53="g",E53="mg",E53="Kg",E53="L",E53="ml",E53="Tropfen"),E53,"")</f>
      </c>
      <c r="U53">
        <f t="shared" si="3"/>
        <v>4</v>
      </c>
      <c r="V53">
        <f>IF(T53="Tropfen","mL",T53)</f>
      </c>
    </row>
    <row r="54" spans="1:22" ht="15.75">
      <c r="A54" t="s">
        <v>78</v>
      </c>
      <c r="B54" s="16">
        <f t="shared" si="23"/>
        <v>3.25</v>
      </c>
      <c r="C54" s="16" t="str">
        <f t="shared" si="6"/>
        <v>EUR</v>
      </c>
      <c r="D54" s="2">
        <v>1</v>
      </c>
      <c r="E54" t="s">
        <v>79</v>
      </c>
      <c r="F54" t="s">
        <v>13</v>
      </c>
      <c r="G54">
        <v>2</v>
      </c>
      <c r="H54" t="s">
        <v>80</v>
      </c>
      <c r="I54" t="s">
        <v>123</v>
      </c>
      <c r="J54" s="4">
        <v>6.5</v>
      </c>
      <c r="K54" t="s">
        <v>91</v>
      </c>
      <c r="L54" s="4">
        <f t="shared" si="8"/>
        <v>6.5</v>
      </c>
      <c r="M54" t="str">
        <f t="shared" si="9"/>
        <v>EUR</v>
      </c>
      <c r="N54" t="s">
        <v>130</v>
      </c>
      <c r="O54">
        <v>1</v>
      </c>
      <c r="P54" t="s">
        <v>79</v>
      </c>
      <c r="Q54" t="s">
        <v>81</v>
      </c>
      <c r="R54">
        <f t="shared" si="0"/>
        <v>0.5</v>
      </c>
      <c r="S54">
        <f t="shared" si="13"/>
        <v>0.5</v>
      </c>
      <c r="T54">
        <f>IF(OR(E54="g",E54="mg",E54="Kg",E54="L",E54="ml",E54="Tropfen"),E54,"")</f>
      </c>
      <c r="U54">
        <f t="shared" si="3"/>
        <v>0.5</v>
      </c>
      <c r="V54">
        <f>IF(T54="Tropfen","mL",T54)</f>
      </c>
    </row>
    <row r="55" spans="1:21" ht="15.75">
      <c r="A55" t="s">
        <v>84</v>
      </c>
      <c r="B55" s="16">
        <f t="shared" si="23"/>
        <v>4.75</v>
      </c>
      <c r="C55" s="16" t="str">
        <f>M55</f>
        <v>EUR</v>
      </c>
      <c r="D55" s="2">
        <v>1</v>
      </c>
      <c r="E55" t="s">
        <v>79</v>
      </c>
      <c r="F55" t="s">
        <v>13</v>
      </c>
      <c r="G55">
        <v>2</v>
      </c>
      <c r="H55" t="s">
        <v>80</v>
      </c>
      <c r="I55" t="s">
        <v>124</v>
      </c>
      <c r="J55" s="4">
        <v>9.5</v>
      </c>
      <c r="K55" t="s">
        <v>91</v>
      </c>
      <c r="L55" s="4">
        <f>IF(K55&lt;&gt;"",IF(K55="CHF",J55*$D$8,J55),"")</f>
        <v>9.5</v>
      </c>
      <c r="M55" t="str">
        <f>IF(K55&lt;&gt;"",IF(K55="CHF","EUR","EUR"),"")</f>
        <v>EUR</v>
      </c>
      <c r="N55" t="s">
        <v>130</v>
      </c>
      <c r="O55">
        <v>1</v>
      </c>
      <c r="P55" t="s">
        <v>79</v>
      </c>
      <c r="Q55" t="s">
        <v>82</v>
      </c>
      <c r="R55">
        <f t="shared" si="0"/>
        <v>0.5</v>
      </c>
      <c r="S55">
        <f t="shared" si="13"/>
        <v>0.5</v>
      </c>
      <c r="T55">
        <f>IF(OR(E55="g",E55="mg",E55="Kg",E55="L",E55="ml",E55="Tropfen"),E55,"")</f>
      </c>
      <c r="U55">
        <f>IF(T55="Tropfen",S55*$G$7,S55)</f>
        <v>0.5</v>
      </c>
    </row>
    <row r="56" spans="1:21" ht="15.75">
      <c r="A56" t="s">
        <v>85</v>
      </c>
      <c r="B56" s="16">
        <f t="shared" si="23"/>
        <v>4.45</v>
      </c>
      <c r="C56" s="16" t="str">
        <f t="shared" si="6"/>
        <v>EUR</v>
      </c>
      <c r="D56" s="2">
        <v>1</v>
      </c>
      <c r="E56" t="s">
        <v>79</v>
      </c>
      <c r="F56" t="s">
        <v>13</v>
      </c>
      <c r="G56">
        <v>2</v>
      </c>
      <c r="H56" t="s">
        <v>80</v>
      </c>
      <c r="I56" t="s">
        <v>125</v>
      </c>
      <c r="J56" s="4">
        <v>8.9</v>
      </c>
      <c r="K56" t="s">
        <v>91</v>
      </c>
      <c r="L56" s="4">
        <f t="shared" si="8"/>
        <v>8.9</v>
      </c>
      <c r="M56" t="str">
        <f t="shared" si="9"/>
        <v>EUR</v>
      </c>
      <c r="N56" t="s">
        <v>130</v>
      </c>
      <c r="O56">
        <v>1</v>
      </c>
      <c r="P56" t="s">
        <v>79</v>
      </c>
      <c r="Q56" t="s">
        <v>86</v>
      </c>
      <c r="R56">
        <f t="shared" si="0"/>
        <v>0.5</v>
      </c>
      <c r="S56">
        <f t="shared" si="13"/>
        <v>0.5</v>
      </c>
      <c r="T56">
        <f>IF(OR(E56="g",E56="mg",E56="Kg",E56="L",E56="ml",E56="Tropfen"),E56,"")</f>
      </c>
      <c r="U56">
        <f t="shared" si="3"/>
        <v>0.5</v>
      </c>
    </row>
    <row r="57" spans="2:22" ht="15.75">
      <c r="B57" s="16">
        <f t="shared" si="23"/>
      </c>
      <c r="C57" s="16">
        <f t="shared" si="6"/>
      </c>
      <c r="L57" s="4">
        <f t="shared" si="8"/>
      </c>
      <c r="M57">
        <f t="shared" si="9"/>
      </c>
      <c r="R57">
        <f t="shared" si="0"/>
      </c>
      <c r="S57">
        <f t="shared" si="13"/>
        <v>0</v>
      </c>
      <c r="T57">
        <f aca="true" t="shared" si="24" ref="T57:T66">IF(OR(E57="g",E57="mg",E57="Kg",E57="L",E57="ml",E57="Tropfen"),E57,"")</f>
      </c>
      <c r="U57">
        <f t="shared" si="3"/>
        <v>0</v>
      </c>
      <c r="V57">
        <f t="shared" si="4"/>
      </c>
    </row>
    <row r="58" spans="1:22" ht="15.75">
      <c r="A58" s="14" t="s">
        <v>17</v>
      </c>
      <c r="B58" s="17">
        <f>SUM(B59:B83)</f>
        <v>1077.3934750000003</v>
      </c>
      <c r="C58" s="16" t="s">
        <v>91</v>
      </c>
      <c r="L58" s="4">
        <f t="shared" si="8"/>
      </c>
      <c r="M58">
        <f t="shared" si="9"/>
      </c>
      <c r="R58">
        <f t="shared" si="0"/>
      </c>
      <c r="S58">
        <f t="shared" si="13"/>
        <v>0</v>
      </c>
      <c r="T58">
        <f t="shared" si="24"/>
      </c>
      <c r="U58">
        <f t="shared" si="3"/>
        <v>0</v>
      </c>
      <c r="V58">
        <f t="shared" si="4"/>
      </c>
    </row>
    <row r="59" spans="1:22" ht="15.75">
      <c r="A59" s="7" t="s">
        <v>3</v>
      </c>
      <c r="B59" s="16">
        <f aca="true" t="shared" si="25" ref="B59:B83">IF(AND(O59&gt;0,U59&gt;0),(J59/O59)*U59,"")</f>
      </c>
      <c r="C59" s="16">
        <f t="shared" si="6"/>
      </c>
      <c r="D59" s="8">
        <v>0.1</v>
      </c>
      <c r="E59" t="s">
        <v>14</v>
      </c>
      <c r="F59" t="s">
        <v>40</v>
      </c>
      <c r="G59">
        <v>2</v>
      </c>
      <c r="H59" t="s">
        <v>42</v>
      </c>
      <c r="I59" t="s">
        <v>58</v>
      </c>
      <c r="L59" s="4">
        <f t="shared" si="8"/>
      </c>
      <c r="M59">
        <f t="shared" si="9"/>
      </c>
      <c r="R59">
        <f t="shared" si="0"/>
        <v>6</v>
      </c>
      <c r="S59">
        <f t="shared" si="13"/>
        <v>0.6000000000000001</v>
      </c>
      <c r="T59">
        <f t="shared" si="24"/>
      </c>
      <c r="U59">
        <f t="shared" si="3"/>
        <v>0.6000000000000001</v>
      </c>
      <c r="V59">
        <f t="shared" si="4"/>
      </c>
    </row>
    <row r="60" spans="1:22" ht="15.75">
      <c r="A60" s="7" t="s">
        <v>44</v>
      </c>
      <c r="B60" s="16">
        <f t="shared" si="25"/>
      </c>
      <c r="C60" s="16">
        <f t="shared" si="6"/>
      </c>
      <c r="D60" s="12">
        <f>$D$6*D59</f>
        <v>50</v>
      </c>
      <c r="E60" t="s">
        <v>12</v>
      </c>
      <c r="F60" t="str">
        <f>$F$59</f>
        <v>alle</v>
      </c>
      <c r="G60">
        <f>$G$59</f>
        <v>2</v>
      </c>
      <c r="H60" t="str">
        <f>$H$59</f>
        <v>Monate</v>
      </c>
      <c r="I60" t="s">
        <v>60</v>
      </c>
      <c r="J60" s="4"/>
      <c r="L60" s="4">
        <f t="shared" si="8"/>
      </c>
      <c r="M60">
        <f t="shared" si="9"/>
      </c>
      <c r="R60">
        <f t="shared" si="0"/>
        <v>6</v>
      </c>
      <c r="S60">
        <f t="shared" si="13"/>
        <v>300</v>
      </c>
      <c r="T60" t="str">
        <f t="shared" si="24"/>
        <v>L</v>
      </c>
      <c r="U60">
        <f t="shared" si="3"/>
        <v>300</v>
      </c>
      <c r="V60" t="str">
        <f t="shared" si="4"/>
        <v>L</v>
      </c>
    </row>
    <row r="61" spans="1:22" ht="15.75">
      <c r="A61" s="7" t="s">
        <v>15</v>
      </c>
      <c r="B61" s="16">
        <f t="shared" si="25"/>
        <v>3</v>
      </c>
      <c r="C61" s="16" t="str">
        <f t="shared" si="6"/>
        <v>EUR</v>
      </c>
      <c r="D61" s="12">
        <f>$D$6*D59*(1+$G$9)</f>
        <v>250</v>
      </c>
      <c r="E61" t="s">
        <v>12</v>
      </c>
      <c r="F61" t="str">
        <f>$F$59</f>
        <v>alle</v>
      </c>
      <c r="G61">
        <f>$G$59</f>
        <v>2</v>
      </c>
      <c r="H61" t="str">
        <f>$H$59</f>
        <v>Monate</v>
      </c>
      <c r="I61" t="s">
        <v>60</v>
      </c>
      <c r="J61" s="4">
        <f>$J$16</f>
        <v>2</v>
      </c>
      <c r="K61" s="4" t="str">
        <f>$K$16</f>
        <v>CHF</v>
      </c>
      <c r="L61" s="4">
        <f t="shared" si="8"/>
        <v>2.1272</v>
      </c>
      <c r="M61" t="str">
        <f t="shared" si="9"/>
        <v>EUR</v>
      </c>
      <c r="N61" t="s">
        <v>130</v>
      </c>
      <c r="O61">
        <f>$O$16</f>
        <v>1000</v>
      </c>
      <c r="P61" s="4" t="str">
        <f>$P$16</f>
        <v>L</v>
      </c>
      <c r="Q61" s="4" t="str">
        <f>$Q$16</f>
        <v>Gemeinde Felben-Wellhausen</v>
      </c>
      <c r="R61">
        <f t="shared" si="0"/>
        <v>6</v>
      </c>
      <c r="S61">
        <f t="shared" si="13"/>
        <v>1500</v>
      </c>
      <c r="T61" t="str">
        <f t="shared" si="24"/>
        <v>L</v>
      </c>
      <c r="U61">
        <f t="shared" si="3"/>
        <v>1500</v>
      </c>
      <c r="V61" t="str">
        <f t="shared" si="4"/>
        <v>L</v>
      </c>
    </row>
    <row r="62" spans="1:22" ht="15.75">
      <c r="A62" s="7" t="s">
        <v>47</v>
      </c>
      <c r="B62" s="16">
        <f t="shared" si="25"/>
        <v>1.05</v>
      </c>
      <c r="C62" s="16" t="str">
        <f t="shared" si="6"/>
        <v>EUR</v>
      </c>
      <c r="D62" s="12">
        <f>D61</f>
        <v>250</v>
      </c>
      <c r="E62" s="12" t="str">
        <f>E61</f>
        <v>L</v>
      </c>
      <c r="F62" t="str">
        <f>$F$59</f>
        <v>alle</v>
      </c>
      <c r="G62">
        <f>$G$59</f>
        <v>2</v>
      </c>
      <c r="H62" t="str">
        <f>$H$59</f>
        <v>Monate</v>
      </c>
      <c r="I62" t="s">
        <v>60</v>
      </c>
      <c r="J62" s="4">
        <f>$J$17</f>
        <v>0.7</v>
      </c>
      <c r="K62" t="str">
        <f>$K$17</f>
        <v>CHF</v>
      </c>
      <c r="L62" s="4">
        <f t="shared" si="8"/>
        <v>0.7445200000000001</v>
      </c>
      <c r="M62" t="str">
        <f t="shared" si="9"/>
        <v>EUR</v>
      </c>
      <c r="N62" t="s">
        <v>130</v>
      </c>
      <c r="O62">
        <f>$O$17</f>
        <v>1000</v>
      </c>
      <c r="P62" t="str">
        <f>$P$17</f>
        <v>L</v>
      </c>
      <c r="Q62" t="str">
        <f>$Q$17</f>
        <v>Gemeinde Felben-Wellhausen</v>
      </c>
      <c r="R62">
        <f t="shared" si="0"/>
        <v>6</v>
      </c>
      <c r="S62">
        <f t="shared" si="13"/>
        <v>1500</v>
      </c>
      <c r="T62" t="str">
        <f t="shared" si="24"/>
        <v>L</v>
      </c>
      <c r="U62">
        <f t="shared" si="3"/>
        <v>1500</v>
      </c>
      <c r="V62" t="str">
        <f t="shared" si="4"/>
        <v>L</v>
      </c>
    </row>
    <row r="63" spans="1:22" ht="15.75">
      <c r="A63" s="7" t="s">
        <v>46</v>
      </c>
      <c r="B63" s="16">
        <f t="shared" si="25"/>
        <v>45.24660000000001</v>
      </c>
      <c r="C63" s="16" t="str">
        <f t="shared" si="6"/>
        <v>EUR</v>
      </c>
      <c r="D63" s="12">
        <f>($D$15*$D$10)/1000</f>
        <v>2.9925</v>
      </c>
      <c r="E63" t="s">
        <v>4</v>
      </c>
      <c r="F63" t="str">
        <f>$F$59</f>
        <v>alle</v>
      </c>
      <c r="G63">
        <f>$G$59</f>
        <v>2</v>
      </c>
      <c r="H63" t="str">
        <f>$H$59</f>
        <v>Monate</v>
      </c>
      <c r="I63" t="s">
        <v>61</v>
      </c>
      <c r="J63" s="4">
        <v>63</v>
      </c>
      <c r="K63" t="s">
        <v>91</v>
      </c>
      <c r="L63" s="4">
        <f t="shared" si="8"/>
        <v>63</v>
      </c>
      <c r="M63" t="str">
        <f t="shared" si="9"/>
        <v>EUR</v>
      </c>
      <c r="N63" t="s">
        <v>130</v>
      </c>
      <c r="O63">
        <v>25</v>
      </c>
      <c r="P63" t="s">
        <v>4</v>
      </c>
      <c r="R63">
        <f t="shared" si="0"/>
        <v>6</v>
      </c>
      <c r="S63">
        <f t="shared" si="13"/>
        <v>17.955000000000002</v>
      </c>
      <c r="T63" t="str">
        <f t="shared" si="24"/>
        <v>Kg</v>
      </c>
      <c r="U63">
        <f t="shared" si="3"/>
        <v>17.955000000000002</v>
      </c>
      <c r="V63" t="str">
        <f t="shared" si="4"/>
        <v>Kg</v>
      </c>
    </row>
    <row r="64" spans="1:22" ht="15.75">
      <c r="A64" t="s">
        <v>64</v>
      </c>
      <c r="B64" s="16">
        <f t="shared" si="25"/>
        <v>218.635</v>
      </c>
      <c r="C64" s="16" t="str">
        <f t="shared" si="6"/>
        <v>EUR</v>
      </c>
      <c r="D64" s="11">
        <v>20</v>
      </c>
      <c r="E64" t="s">
        <v>8</v>
      </c>
      <c r="F64" t="s">
        <v>40</v>
      </c>
      <c r="G64">
        <v>1</v>
      </c>
      <c r="H64" t="s">
        <v>89</v>
      </c>
      <c r="I64" t="s">
        <v>55</v>
      </c>
      <c r="J64" s="4">
        <v>29.95</v>
      </c>
      <c r="K64" t="s">
        <v>91</v>
      </c>
      <c r="L64" s="4">
        <f t="shared" si="8"/>
        <v>29.95</v>
      </c>
      <c r="M64" t="str">
        <f t="shared" si="9"/>
        <v>EUR</v>
      </c>
      <c r="N64" t="s">
        <v>130</v>
      </c>
      <c r="O64">
        <v>5000</v>
      </c>
      <c r="P64" t="s">
        <v>90</v>
      </c>
      <c r="Q64" t="s">
        <v>35</v>
      </c>
      <c r="R64">
        <f t="shared" si="0"/>
        <v>365</v>
      </c>
      <c r="S64">
        <f t="shared" si="13"/>
        <v>36500</v>
      </c>
      <c r="T64" t="str">
        <f t="shared" si="24"/>
        <v>ml</v>
      </c>
      <c r="U64">
        <f t="shared" si="3"/>
        <v>36500</v>
      </c>
      <c r="V64" t="str">
        <f t="shared" si="4"/>
        <v>ml</v>
      </c>
    </row>
    <row r="65" spans="1:22" ht="15.75">
      <c r="A65" t="s">
        <v>65</v>
      </c>
      <c r="B65" s="16">
        <f t="shared" si="25"/>
        <v>123.73499999999999</v>
      </c>
      <c r="C65" s="16" t="str">
        <f t="shared" si="6"/>
        <v>EUR</v>
      </c>
      <c r="D65" s="11">
        <v>20</v>
      </c>
      <c r="E65" t="s">
        <v>8</v>
      </c>
      <c r="F65" t="s">
        <v>40</v>
      </c>
      <c r="G65">
        <v>1</v>
      </c>
      <c r="H65" t="s">
        <v>89</v>
      </c>
      <c r="I65" t="s">
        <v>55</v>
      </c>
      <c r="J65" s="4">
        <v>16.95</v>
      </c>
      <c r="K65" t="s">
        <v>91</v>
      </c>
      <c r="L65" s="4">
        <f t="shared" si="8"/>
        <v>16.95</v>
      </c>
      <c r="M65" t="str">
        <f t="shared" si="9"/>
        <v>EUR</v>
      </c>
      <c r="N65" t="s">
        <v>130</v>
      </c>
      <c r="O65">
        <v>5000</v>
      </c>
      <c r="P65" t="s">
        <v>90</v>
      </c>
      <c r="Q65" t="s">
        <v>36</v>
      </c>
      <c r="R65">
        <f t="shared" si="0"/>
        <v>365</v>
      </c>
      <c r="S65">
        <f t="shared" si="13"/>
        <v>36500</v>
      </c>
      <c r="T65" t="str">
        <f t="shared" si="24"/>
        <v>ml</v>
      </c>
      <c r="U65">
        <f t="shared" si="3"/>
        <v>36500</v>
      </c>
      <c r="V65" t="str">
        <f t="shared" si="4"/>
        <v>ml</v>
      </c>
    </row>
    <row r="66" spans="1:22" ht="15.75">
      <c r="A66" t="s">
        <v>66</v>
      </c>
      <c r="B66" s="16">
        <f t="shared" si="25"/>
        <v>91.0675</v>
      </c>
      <c r="C66" s="16" t="str">
        <f t="shared" si="6"/>
        <v>EUR</v>
      </c>
      <c r="D66" s="11">
        <v>10</v>
      </c>
      <c r="E66" t="s">
        <v>8</v>
      </c>
      <c r="F66" t="s">
        <v>40</v>
      </c>
      <c r="G66">
        <v>1</v>
      </c>
      <c r="H66" t="s">
        <v>89</v>
      </c>
      <c r="I66" t="s">
        <v>55</v>
      </c>
      <c r="J66" s="4">
        <v>24.95</v>
      </c>
      <c r="K66" t="s">
        <v>91</v>
      </c>
      <c r="L66" s="4">
        <f t="shared" si="8"/>
        <v>24.95</v>
      </c>
      <c r="M66" t="str">
        <f t="shared" si="9"/>
        <v>EUR</v>
      </c>
      <c r="N66" t="s">
        <v>130</v>
      </c>
      <c r="O66">
        <v>5000</v>
      </c>
      <c r="P66" t="s">
        <v>90</v>
      </c>
      <c r="Q66" t="s">
        <v>37</v>
      </c>
      <c r="R66">
        <f t="shared" si="0"/>
        <v>365</v>
      </c>
      <c r="S66">
        <f t="shared" si="13"/>
        <v>18250</v>
      </c>
      <c r="T66" t="str">
        <f t="shared" si="24"/>
        <v>ml</v>
      </c>
      <c r="U66">
        <f t="shared" si="3"/>
        <v>18250</v>
      </c>
      <c r="V66" t="str">
        <f t="shared" si="4"/>
        <v>ml</v>
      </c>
    </row>
    <row r="67" spans="1:22" ht="15.75">
      <c r="A67" t="s">
        <v>92</v>
      </c>
      <c r="B67" s="16">
        <f t="shared" si="25"/>
      </c>
      <c r="C67" s="16" t="str">
        <f t="shared" si="6"/>
        <v>EUR</v>
      </c>
      <c r="D67" s="11">
        <v>0</v>
      </c>
      <c r="E67" t="s">
        <v>8</v>
      </c>
      <c r="F67" t="s">
        <v>40</v>
      </c>
      <c r="G67">
        <v>0</v>
      </c>
      <c r="H67" t="s">
        <v>89</v>
      </c>
      <c r="I67" t="s">
        <v>55</v>
      </c>
      <c r="J67" s="4">
        <v>24.95</v>
      </c>
      <c r="K67" t="s">
        <v>91</v>
      </c>
      <c r="L67" s="4">
        <f t="shared" si="8"/>
        <v>24.95</v>
      </c>
      <c r="M67" t="str">
        <f t="shared" si="9"/>
        <v>EUR</v>
      </c>
      <c r="N67" t="s">
        <v>130</v>
      </c>
      <c r="O67">
        <v>250</v>
      </c>
      <c r="P67" t="s">
        <v>8</v>
      </c>
      <c r="Q67" t="s">
        <v>93</v>
      </c>
      <c r="R67">
        <f>IF(AND(G67&lt;&gt;"",G67&lt;&gt;0),IF(MID(H67,1,3)="Tag",365/G67,IF(MID(H67,1,5)="Woche",52/G67,IF(MID(H67,1,5)="Monat",12/G67,IF(MID(H67,1,4)="Jahr",1/G67,"")))),"")</f>
      </c>
      <c r="S67">
        <f t="shared" si="13"/>
        <v>0</v>
      </c>
      <c r="T67" t="str">
        <f>IF(OR(E67="g",E67="mg",E67="Kg",E67="L",E67="ml",E67="Tropfen"),E67,"")</f>
        <v>ml</v>
      </c>
      <c r="U67">
        <f>IF(T67="Tropfen",S67*$G$7,S67)</f>
        <v>0</v>
      </c>
      <c r="V67" t="str">
        <f>IF(T67="Tropfen","mL",T67)</f>
        <v>ml</v>
      </c>
    </row>
    <row r="68" spans="1:22" ht="15.75">
      <c r="A68" t="s">
        <v>67</v>
      </c>
      <c r="B68" s="16">
        <f t="shared" si="25"/>
        <v>76.513125</v>
      </c>
      <c r="C68" s="16" t="str">
        <f t="shared" si="6"/>
        <v>EUR</v>
      </c>
      <c r="D68" s="11">
        <v>0.75</v>
      </c>
      <c r="E68" t="s">
        <v>8</v>
      </c>
      <c r="F68" t="s">
        <v>13</v>
      </c>
      <c r="G68">
        <v>1</v>
      </c>
      <c r="H68" t="s">
        <v>18</v>
      </c>
      <c r="I68" t="s">
        <v>55</v>
      </c>
      <c r="J68" s="4">
        <v>27.95</v>
      </c>
      <c r="K68" t="s">
        <v>91</v>
      </c>
      <c r="L68" s="4">
        <f t="shared" si="8"/>
        <v>27.95</v>
      </c>
      <c r="M68" t="str">
        <f t="shared" si="9"/>
        <v>EUR</v>
      </c>
      <c r="N68" t="s">
        <v>130</v>
      </c>
      <c r="O68">
        <v>500</v>
      </c>
      <c r="P68" t="s">
        <v>8</v>
      </c>
      <c r="Q68" t="s">
        <v>22</v>
      </c>
      <c r="R68">
        <f aca="true" t="shared" si="26" ref="R68:R83">IF(AND(G68&lt;&gt;"",G68&lt;&gt;0),IF(MID(H68,1,3)="Tag",365/G68,IF(MID(H68,1,5)="Woche",52/G68,IF(MID(H68,1,5)="Monat",12/G68,IF(MID(H68,1,4)="Jahr",1/G68,"")))),"")</f>
        <v>365</v>
      </c>
      <c r="S68">
        <f t="shared" si="13"/>
        <v>1368.75</v>
      </c>
      <c r="T68" t="str">
        <f aca="true" t="shared" si="27" ref="T68:T79">IF(OR(E68="g",E68="mg",E68="Kg",E68="L",E68="ml",E68="Tropfen"),E68,"")</f>
        <v>ml</v>
      </c>
      <c r="U68">
        <f t="shared" si="3"/>
        <v>1368.75</v>
      </c>
      <c r="V68" t="str">
        <f t="shared" si="4"/>
        <v>ml</v>
      </c>
    </row>
    <row r="69" spans="1:22" ht="15.75">
      <c r="A69" t="s">
        <v>68</v>
      </c>
      <c r="B69" s="16">
        <f t="shared" si="25"/>
        <v>79.250625</v>
      </c>
      <c r="C69" s="16" t="str">
        <f t="shared" si="6"/>
        <v>EUR</v>
      </c>
      <c r="D69" s="11">
        <v>0.75</v>
      </c>
      <c r="E69" t="s">
        <v>8</v>
      </c>
      <c r="F69" t="s">
        <v>13</v>
      </c>
      <c r="G69">
        <v>1</v>
      </c>
      <c r="H69" t="s">
        <v>18</v>
      </c>
      <c r="I69" t="s">
        <v>55</v>
      </c>
      <c r="J69" s="4">
        <v>28.95</v>
      </c>
      <c r="K69" t="s">
        <v>91</v>
      </c>
      <c r="L69" s="4">
        <f t="shared" si="8"/>
        <v>28.95</v>
      </c>
      <c r="M69" t="str">
        <f t="shared" si="9"/>
        <v>EUR</v>
      </c>
      <c r="N69" t="s">
        <v>130</v>
      </c>
      <c r="O69">
        <v>500</v>
      </c>
      <c r="P69" t="s">
        <v>8</v>
      </c>
      <c r="Q69" t="s">
        <v>21</v>
      </c>
      <c r="R69">
        <f t="shared" si="26"/>
        <v>365</v>
      </c>
      <c r="S69">
        <f t="shared" si="13"/>
        <v>1368.75</v>
      </c>
      <c r="T69" t="str">
        <f t="shared" si="27"/>
        <v>ml</v>
      </c>
      <c r="U69">
        <f t="shared" si="3"/>
        <v>1368.75</v>
      </c>
      <c r="V69" t="str">
        <f t="shared" si="4"/>
        <v>ml</v>
      </c>
    </row>
    <row r="70" spans="1:22" ht="15.75">
      <c r="A70" t="s">
        <v>69</v>
      </c>
      <c r="B70" s="16">
        <f t="shared" si="25"/>
        <v>60.088125000000005</v>
      </c>
      <c r="C70" s="16" t="str">
        <f t="shared" si="6"/>
        <v>EUR</v>
      </c>
      <c r="D70" s="11">
        <v>0.75</v>
      </c>
      <c r="E70" t="s">
        <v>8</v>
      </c>
      <c r="F70" t="s">
        <v>13</v>
      </c>
      <c r="G70">
        <v>1</v>
      </c>
      <c r="H70" t="s">
        <v>18</v>
      </c>
      <c r="I70" t="s">
        <v>55</v>
      </c>
      <c r="J70" s="4">
        <v>21.95</v>
      </c>
      <c r="K70" t="s">
        <v>91</v>
      </c>
      <c r="L70" s="4">
        <f t="shared" si="8"/>
        <v>21.95</v>
      </c>
      <c r="M70" t="str">
        <f t="shared" si="9"/>
        <v>EUR</v>
      </c>
      <c r="N70" t="s">
        <v>130</v>
      </c>
      <c r="O70">
        <v>500</v>
      </c>
      <c r="P70" t="s">
        <v>8</v>
      </c>
      <c r="Q70" t="s">
        <v>20</v>
      </c>
      <c r="R70">
        <f t="shared" si="26"/>
        <v>365</v>
      </c>
      <c r="S70">
        <f t="shared" si="13"/>
        <v>1368.75</v>
      </c>
      <c r="T70" t="str">
        <f t="shared" si="27"/>
        <v>ml</v>
      </c>
      <c r="U70">
        <f t="shared" si="3"/>
        <v>1368.75</v>
      </c>
      <c r="V70" t="str">
        <f t="shared" si="4"/>
        <v>ml</v>
      </c>
    </row>
    <row r="71" spans="1:22" ht="15.75">
      <c r="A71" t="s">
        <v>70</v>
      </c>
      <c r="B71" s="16">
        <f t="shared" si="25"/>
        <v>64.87</v>
      </c>
      <c r="C71" s="16" t="str">
        <f t="shared" si="6"/>
        <v>EUR</v>
      </c>
      <c r="D71" s="11">
        <v>5</v>
      </c>
      <c r="E71" t="s">
        <v>8</v>
      </c>
      <c r="F71" t="s">
        <v>13</v>
      </c>
      <c r="G71">
        <v>1</v>
      </c>
      <c r="H71" t="s">
        <v>19</v>
      </c>
      <c r="I71" t="s">
        <v>55</v>
      </c>
      <c r="J71" s="4">
        <v>24.95</v>
      </c>
      <c r="K71" t="s">
        <v>91</v>
      </c>
      <c r="L71" s="4">
        <f t="shared" si="8"/>
        <v>24.95</v>
      </c>
      <c r="M71" t="str">
        <f t="shared" si="9"/>
        <v>EUR</v>
      </c>
      <c r="N71" t="s">
        <v>130</v>
      </c>
      <c r="O71">
        <v>500</v>
      </c>
      <c r="P71" t="s">
        <v>8</v>
      </c>
      <c r="Q71" t="s">
        <v>94</v>
      </c>
      <c r="R71">
        <f t="shared" si="26"/>
        <v>52</v>
      </c>
      <c r="S71">
        <f t="shared" si="13"/>
        <v>1300</v>
      </c>
      <c r="T71" t="str">
        <f t="shared" si="27"/>
        <v>ml</v>
      </c>
      <c r="U71">
        <f t="shared" si="3"/>
        <v>1300</v>
      </c>
      <c r="V71" t="str">
        <f t="shared" si="4"/>
        <v>ml</v>
      </c>
    </row>
    <row r="72" spans="1:22" ht="15.75">
      <c r="A72" t="s">
        <v>71</v>
      </c>
      <c r="B72" s="16">
        <f t="shared" si="25"/>
        <v>57.07</v>
      </c>
      <c r="C72" s="16" t="str">
        <f t="shared" si="6"/>
        <v>EUR</v>
      </c>
      <c r="D72" s="11">
        <v>5</v>
      </c>
      <c r="E72" t="s">
        <v>8</v>
      </c>
      <c r="F72" t="s">
        <v>13</v>
      </c>
      <c r="G72">
        <v>1</v>
      </c>
      <c r="H72" t="s">
        <v>19</v>
      </c>
      <c r="I72" t="s">
        <v>55</v>
      </c>
      <c r="J72" s="4">
        <v>21.95</v>
      </c>
      <c r="K72" t="s">
        <v>91</v>
      </c>
      <c r="L72" s="4">
        <f t="shared" si="8"/>
        <v>21.95</v>
      </c>
      <c r="M72" t="str">
        <f t="shared" si="9"/>
        <v>EUR</v>
      </c>
      <c r="N72" t="s">
        <v>130</v>
      </c>
      <c r="O72">
        <v>500</v>
      </c>
      <c r="P72" t="s">
        <v>8</v>
      </c>
      <c r="Q72" t="s">
        <v>94</v>
      </c>
      <c r="R72">
        <f t="shared" si="26"/>
        <v>52</v>
      </c>
      <c r="S72">
        <f t="shared" si="13"/>
        <v>1300</v>
      </c>
      <c r="T72" t="str">
        <f t="shared" si="27"/>
        <v>ml</v>
      </c>
      <c r="U72">
        <f t="shared" si="3"/>
        <v>1300</v>
      </c>
      <c r="V72" t="str">
        <f t="shared" si="4"/>
        <v>ml</v>
      </c>
    </row>
    <row r="73" spans="1:22" ht="15.75">
      <c r="A73" t="s">
        <v>72</v>
      </c>
      <c r="B73" s="16">
        <f t="shared" si="25"/>
        <v>16.341</v>
      </c>
      <c r="C73" s="16" t="str">
        <f t="shared" si="6"/>
        <v>EUR</v>
      </c>
      <c r="D73" s="11">
        <v>6</v>
      </c>
      <c r="E73" t="s">
        <v>23</v>
      </c>
      <c r="F73" t="s">
        <v>13</v>
      </c>
      <c r="G73">
        <v>1</v>
      </c>
      <c r="H73" t="s">
        <v>19</v>
      </c>
      <c r="I73" t="s">
        <v>55</v>
      </c>
      <c r="J73" s="4">
        <v>20.95</v>
      </c>
      <c r="K73" t="s">
        <v>91</v>
      </c>
      <c r="L73" s="4">
        <f t="shared" si="8"/>
        <v>20.95</v>
      </c>
      <c r="M73" t="str">
        <f t="shared" si="9"/>
        <v>EUR</v>
      </c>
      <c r="N73" t="s">
        <v>130</v>
      </c>
      <c r="O73">
        <v>100</v>
      </c>
      <c r="P73" t="s">
        <v>8</v>
      </c>
      <c r="Q73" t="s">
        <v>26</v>
      </c>
      <c r="R73">
        <f t="shared" si="26"/>
        <v>52</v>
      </c>
      <c r="S73">
        <f t="shared" si="13"/>
        <v>1560</v>
      </c>
      <c r="T73" t="str">
        <f t="shared" si="27"/>
        <v>Tropfen</v>
      </c>
      <c r="U73">
        <f t="shared" si="3"/>
        <v>78</v>
      </c>
      <c r="V73" t="str">
        <f t="shared" si="4"/>
        <v>mL</v>
      </c>
    </row>
    <row r="74" spans="1:22" ht="15.75">
      <c r="A74" t="s">
        <v>88</v>
      </c>
      <c r="B74" s="16">
        <f t="shared" si="25"/>
      </c>
      <c r="C74" s="16" t="str">
        <f t="shared" si="6"/>
        <v>EUR</v>
      </c>
      <c r="D74" s="11">
        <v>0</v>
      </c>
      <c r="E74" t="s">
        <v>23</v>
      </c>
      <c r="F74" t="s">
        <v>40</v>
      </c>
      <c r="G74">
        <v>0</v>
      </c>
      <c r="H74" t="s">
        <v>89</v>
      </c>
      <c r="I74" t="s">
        <v>55</v>
      </c>
      <c r="J74" s="4">
        <v>23.95</v>
      </c>
      <c r="K74" t="s">
        <v>91</v>
      </c>
      <c r="L74" s="4">
        <f t="shared" si="8"/>
        <v>23.95</v>
      </c>
      <c r="M74" t="str">
        <f t="shared" si="9"/>
        <v>EUR</v>
      </c>
      <c r="N74" t="s">
        <v>130</v>
      </c>
      <c r="O74">
        <v>100</v>
      </c>
      <c r="P74" t="s">
        <v>8</v>
      </c>
      <c r="Q74" t="s">
        <v>27</v>
      </c>
      <c r="R74">
        <f t="shared" si="26"/>
      </c>
      <c r="S74">
        <f t="shared" si="13"/>
        <v>0</v>
      </c>
      <c r="T74" t="str">
        <f t="shared" si="27"/>
        <v>Tropfen</v>
      </c>
      <c r="U74">
        <f t="shared" si="3"/>
        <v>0</v>
      </c>
      <c r="V74" t="str">
        <f t="shared" si="4"/>
        <v>mL</v>
      </c>
    </row>
    <row r="75" spans="1:22" ht="15.75">
      <c r="A75" t="s">
        <v>73</v>
      </c>
      <c r="B75" s="16">
        <f t="shared" si="25"/>
        <v>67.47</v>
      </c>
      <c r="C75" s="16" t="str">
        <f t="shared" si="6"/>
        <v>EUR</v>
      </c>
      <c r="D75" s="11">
        <v>5</v>
      </c>
      <c r="E75" t="s">
        <v>8</v>
      </c>
      <c r="F75" t="s">
        <v>13</v>
      </c>
      <c r="G75">
        <v>1</v>
      </c>
      <c r="H75" t="s">
        <v>19</v>
      </c>
      <c r="I75" t="s">
        <v>55</v>
      </c>
      <c r="J75" s="4">
        <v>25.95</v>
      </c>
      <c r="K75" t="s">
        <v>91</v>
      </c>
      <c r="L75" s="4">
        <f t="shared" si="8"/>
        <v>25.95</v>
      </c>
      <c r="M75" t="str">
        <f t="shared" si="9"/>
        <v>EUR</v>
      </c>
      <c r="N75" t="s">
        <v>130</v>
      </c>
      <c r="O75">
        <v>500</v>
      </c>
      <c r="P75" t="s">
        <v>8</v>
      </c>
      <c r="Q75" t="s">
        <v>28</v>
      </c>
      <c r="R75">
        <f t="shared" si="26"/>
        <v>52</v>
      </c>
      <c r="S75">
        <f t="shared" si="13"/>
        <v>1300</v>
      </c>
      <c r="T75" t="str">
        <f t="shared" si="27"/>
        <v>ml</v>
      </c>
      <c r="U75">
        <f t="shared" si="3"/>
        <v>1300</v>
      </c>
      <c r="V75" t="str">
        <f t="shared" si="4"/>
        <v>ml</v>
      </c>
    </row>
    <row r="76" spans="1:22" ht="15.75">
      <c r="A76" t="s">
        <v>74</v>
      </c>
      <c r="B76" s="16">
        <f t="shared" si="25"/>
        <v>48.6525</v>
      </c>
      <c r="C76" s="16" t="str">
        <f t="shared" si="6"/>
        <v>EUR</v>
      </c>
      <c r="D76" s="11">
        <v>15</v>
      </c>
      <c r="E76" t="s">
        <v>23</v>
      </c>
      <c r="F76" t="s">
        <v>13</v>
      </c>
      <c r="G76">
        <v>1</v>
      </c>
      <c r="H76" t="s">
        <v>19</v>
      </c>
      <c r="I76" t="s">
        <v>55</v>
      </c>
      <c r="J76" s="4">
        <v>24.95</v>
      </c>
      <c r="K76" t="s">
        <v>91</v>
      </c>
      <c r="L76" s="4">
        <f t="shared" si="8"/>
        <v>24.95</v>
      </c>
      <c r="M76" t="str">
        <f t="shared" si="9"/>
        <v>EUR</v>
      </c>
      <c r="N76" t="s">
        <v>130</v>
      </c>
      <c r="O76">
        <v>100</v>
      </c>
      <c r="P76" t="s">
        <v>8</v>
      </c>
      <c r="Q76" t="s">
        <v>29</v>
      </c>
      <c r="R76">
        <f t="shared" si="26"/>
        <v>52</v>
      </c>
      <c r="S76">
        <f t="shared" si="13"/>
        <v>3900</v>
      </c>
      <c r="T76" t="str">
        <f t="shared" si="27"/>
        <v>Tropfen</v>
      </c>
      <c r="U76">
        <f t="shared" si="3"/>
        <v>195</v>
      </c>
      <c r="V76" t="str">
        <f t="shared" si="4"/>
        <v>mL</v>
      </c>
    </row>
    <row r="77" spans="1:22" ht="15.75">
      <c r="A77" t="s">
        <v>75</v>
      </c>
      <c r="B77" s="16">
        <f t="shared" si="25"/>
        <v>43.74525</v>
      </c>
      <c r="C77" s="16" t="str">
        <f t="shared" si="6"/>
        <v>EUR</v>
      </c>
      <c r="D77" s="11">
        <v>3</v>
      </c>
      <c r="E77" t="s">
        <v>23</v>
      </c>
      <c r="F77" t="s">
        <v>13</v>
      </c>
      <c r="G77">
        <v>1</v>
      </c>
      <c r="H77" t="s">
        <v>18</v>
      </c>
      <c r="I77" t="s">
        <v>55</v>
      </c>
      <c r="J77" s="4">
        <v>39.95</v>
      </c>
      <c r="K77" t="s">
        <v>91</v>
      </c>
      <c r="L77" s="4">
        <f t="shared" si="8"/>
        <v>39.95</v>
      </c>
      <c r="M77" t="str">
        <f t="shared" si="9"/>
        <v>EUR</v>
      </c>
      <c r="N77" t="s">
        <v>130</v>
      </c>
      <c r="O77">
        <v>250</v>
      </c>
      <c r="P77" t="s">
        <v>8</v>
      </c>
      <c r="Q77" t="s">
        <v>30</v>
      </c>
      <c r="R77">
        <f t="shared" si="26"/>
        <v>365</v>
      </c>
      <c r="S77">
        <f t="shared" si="13"/>
        <v>5475</v>
      </c>
      <c r="T77" t="str">
        <f t="shared" si="27"/>
        <v>Tropfen</v>
      </c>
      <c r="U77">
        <f t="shared" si="3"/>
        <v>273.75</v>
      </c>
      <c r="V77" t="str">
        <f t="shared" si="4"/>
        <v>mL</v>
      </c>
    </row>
    <row r="78" spans="1:22" ht="15.75">
      <c r="A78" t="s">
        <v>76</v>
      </c>
      <c r="B78" s="16">
        <f t="shared" si="25"/>
        <v>56.48375</v>
      </c>
      <c r="C78" s="16" t="str">
        <f t="shared" si="6"/>
        <v>EUR</v>
      </c>
      <c r="D78" s="11">
        <v>2</v>
      </c>
      <c r="E78" t="s">
        <v>23</v>
      </c>
      <c r="F78" t="s">
        <v>13</v>
      </c>
      <c r="G78">
        <v>1</v>
      </c>
      <c r="H78" t="s">
        <v>18</v>
      </c>
      <c r="I78" t="s">
        <v>55</v>
      </c>
      <c r="J78" s="4">
        <v>30.95</v>
      </c>
      <c r="K78" t="s">
        <v>91</v>
      </c>
      <c r="L78" s="4">
        <f t="shared" si="8"/>
        <v>30.95</v>
      </c>
      <c r="M78" t="str">
        <f t="shared" si="9"/>
        <v>EUR</v>
      </c>
      <c r="N78" t="s">
        <v>130</v>
      </c>
      <c r="O78">
        <v>100</v>
      </c>
      <c r="P78" t="s">
        <v>8</v>
      </c>
      <c r="Q78" t="s">
        <v>31</v>
      </c>
      <c r="R78">
        <f t="shared" si="26"/>
        <v>365</v>
      </c>
      <c r="S78">
        <f t="shared" si="13"/>
        <v>3650</v>
      </c>
      <c r="T78" t="str">
        <f t="shared" si="27"/>
        <v>Tropfen</v>
      </c>
      <c r="U78">
        <f t="shared" si="3"/>
        <v>182.5</v>
      </c>
      <c r="V78" t="str">
        <f t="shared" si="4"/>
        <v>mL</v>
      </c>
    </row>
    <row r="79" spans="1:22" ht="15.75">
      <c r="A79" t="s">
        <v>78</v>
      </c>
      <c r="B79" s="16">
        <f t="shared" si="25"/>
        <v>3.25</v>
      </c>
      <c r="C79" s="16" t="str">
        <f>M79</f>
        <v>EUR</v>
      </c>
      <c r="D79" s="2">
        <v>1</v>
      </c>
      <c r="E79" t="s">
        <v>79</v>
      </c>
      <c r="F79" t="s">
        <v>13</v>
      </c>
      <c r="G79">
        <v>2</v>
      </c>
      <c r="H79" t="s">
        <v>80</v>
      </c>
      <c r="I79" t="s">
        <v>123</v>
      </c>
      <c r="J79" s="4">
        <v>6.5</v>
      </c>
      <c r="K79" t="s">
        <v>91</v>
      </c>
      <c r="L79" s="4">
        <f t="shared" si="8"/>
        <v>6.5</v>
      </c>
      <c r="M79" t="str">
        <f t="shared" si="9"/>
        <v>EUR</v>
      </c>
      <c r="N79" t="s">
        <v>130</v>
      </c>
      <c r="O79">
        <v>1</v>
      </c>
      <c r="P79" t="s">
        <v>79</v>
      </c>
      <c r="Q79" t="s">
        <v>81</v>
      </c>
      <c r="R79">
        <f t="shared" si="26"/>
        <v>0.5</v>
      </c>
      <c r="S79">
        <f t="shared" si="13"/>
        <v>0.5</v>
      </c>
      <c r="T79">
        <f t="shared" si="27"/>
      </c>
      <c r="U79">
        <f>IF(T79="Tropfen",S79*$G$7,S79)</f>
        <v>0.5</v>
      </c>
      <c r="V79">
        <f t="shared" si="4"/>
      </c>
    </row>
    <row r="80" spans="1:22" ht="15.75">
      <c r="A80" t="s">
        <v>77</v>
      </c>
      <c r="B80" s="16">
        <f t="shared" si="25"/>
        <v>5.975</v>
      </c>
      <c r="C80" s="16" t="str">
        <f>M80</f>
        <v>EUR</v>
      </c>
      <c r="D80" s="2">
        <v>1</v>
      </c>
      <c r="E80" t="s">
        <v>79</v>
      </c>
      <c r="F80" t="s">
        <v>13</v>
      </c>
      <c r="G80">
        <v>2</v>
      </c>
      <c r="H80" t="s">
        <v>80</v>
      </c>
      <c r="I80" t="s">
        <v>123</v>
      </c>
      <c r="J80" s="4">
        <v>11.95</v>
      </c>
      <c r="K80" t="s">
        <v>91</v>
      </c>
      <c r="L80" s="4">
        <f t="shared" si="8"/>
        <v>11.95</v>
      </c>
      <c r="M80" t="str">
        <f t="shared" si="9"/>
        <v>EUR</v>
      </c>
      <c r="N80" t="s">
        <v>130</v>
      </c>
      <c r="O80">
        <v>1</v>
      </c>
      <c r="P80" t="s">
        <v>79</v>
      </c>
      <c r="Q80" t="s">
        <v>82</v>
      </c>
      <c r="R80">
        <f t="shared" si="26"/>
        <v>0.5</v>
      </c>
      <c r="S80">
        <f t="shared" si="13"/>
        <v>0.5</v>
      </c>
      <c r="T80">
        <f>IF(OR(E80="g",E80="mg",E80="Kg",E80="L",E80="ml",E80="Tropfen"),E80,"")</f>
      </c>
      <c r="U80">
        <f>IF(T80="Tropfen",S80*$G$7,S80)</f>
        <v>0.5</v>
      </c>
      <c r="V80">
        <f>IF(T80="Tropfen","mL",T80)</f>
      </c>
    </row>
    <row r="81" spans="1:22" ht="15.75">
      <c r="A81" t="s">
        <v>83</v>
      </c>
      <c r="B81" s="16">
        <f t="shared" si="25"/>
        <v>5.75</v>
      </c>
      <c r="C81" s="16" t="str">
        <f>M81</f>
        <v>EUR</v>
      </c>
      <c r="D81" s="2">
        <v>1</v>
      </c>
      <c r="E81" t="s">
        <v>79</v>
      </c>
      <c r="F81" t="s">
        <v>13</v>
      </c>
      <c r="G81">
        <v>2</v>
      </c>
      <c r="H81" t="s">
        <v>80</v>
      </c>
      <c r="I81" t="s">
        <v>123</v>
      </c>
      <c r="J81" s="4">
        <v>11.5</v>
      </c>
      <c r="K81" t="s">
        <v>91</v>
      </c>
      <c r="L81" s="4">
        <f t="shared" si="8"/>
        <v>11.5</v>
      </c>
      <c r="M81" t="str">
        <f t="shared" si="9"/>
        <v>EUR</v>
      </c>
      <c r="N81" t="s">
        <v>130</v>
      </c>
      <c r="O81">
        <v>1</v>
      </c>
      <c r="P81" t="s">
        <v>79</v>
      </c>
      <c r="Q81" t="s">
        <v>82</v>
      </c>
      <c r="R81">
        <f t="shared" si="26"/>
        <v>0.5</v>
      </c>
      <c r="S81">
        <f t="shared" si="13"/>
        <v>0.5</v>
      </c>
      <c r="T81">
        <f>IF(OR(E81="g",E81="mg",E81="Kg",E81="L",E81="ml",E81="Tropfen"),E81,"")</f>
      </c>
      <c r="U81">
        <f>IF(T81="Tropfen",S81*$G$7,S81)</f>
        <v>0.5</v>
      </c>
      <c r="V81">
        <f>IF(T81="Tropfen","mL",T81)</f>
      </c>
    </row>
    <row r="82" spans="1:21" ht="15.75">
      <c r="A82" t="s">
        <v>84</v>
      </c>
      <c r="B82" s="16">
        <f t="shared" si="25"/>
        <v>4.75</v>
      </c>
      <c r="C82" s="16" t="str">
        <f>M82</f>
        <v>EUR</v>
      </c>
      <c r="D82" s="2">
        <v>1</v>
      </c>
      <c r="E82" t="s">
        <v>79</v>
      </c>
      <c r="F82" t="s">
        <v>13</v>
      </c>
      <c r="G82">
        <v>2</v>
      </c>
      <c r="H82" t="s">
        <v>80</v>
      </c>
      <c r="I82" t="s">
        <v>124</v>
      </c>
      <c r="J82" s="4">
        <v>9.5</v>
      </c>
      <c r="K82" t="s">
        <v>91</v>
      </c>
      <c r="L82" s="4">
        <f>IF(K82&lt;&gt;"",IF(K82="CHF",J82*$D$8,J82),"")</f>
        <v>9.5</v>
      </c>
      <c r="M82" t="str">
        <f>IF(K82&lt;&gt;"",IF(K82="CHF","EUR","EUR"),"")</f>
        <v>EUR</v>
      </c>
      <c r="N82" t="s">
        <v>130</v>
      </c>
      <c r="O82">
        <v>1</v>
      </c>
      <c r="P82" t="s">
        <v>79</v>
      </c>
      <c r="Q82" t="s">
        <v>82</v>
      </c>
      <c r="R82">
        <f t="shared" si="26"/>
        <v>0.5</v>
      </c>
      <c r="S82">
        <f t="shared" si="13"/>
        <v>0.5</v>
      </c>
      <c r="T82">
        <f>IF(OR(E82="g",E82="mg",E82="Kg",E82="L",E82="ml",E82="Tropfen"),E82,"")</f>
      </c>
      <c r="U82">
        <f>IF(T82="Tropfen",S82*$G$7,S82)</f>
        <v>0.5</v>
      </c>
    </row>
    <row r="83" spans="1:21" ht="15.75">
      <c r="A83" t="s">
        <v>85</v>
      </c>
      <c r="B83" s="16">
        <f t="shared" si="25"/>
        <v>4.45</v>
      </c>
      <c r="C83" s="16" t="str">
        <f>M83</f>
        <v>EUR</v>
      </c>
      <c r="D83" s="2">
        <v>1</v>
      </c>
      <c r="E83" t="s">
        <v>79</v>
      </c>
      <c r="F83" t="s">
        <v>13</v>
      </c>
      <c r="G83">
        <v>2</v>
      </c>
      <c r="H83" t="s">
        <v>80</v>
      </c>
      <c r="I83" t="s">
        <v>125</v>
      </c>
      <c r="J83" s="4">
        <v>8.9</v>
      </c>
      <c r="K83" t="s">
        <v>91</v>
      </c>
      <c r="L83" s="4">
        <f>IF(K83&lt;&gt;"",IF(K83="CHF",J83*$D$8,J83),"")</f>
        <v>8.9</v>
      </c>
      <c r="M83" t="str">
        <f>IF(K83&lt;&gt;"",IF(K83="CHF","EUR","EUR"),"")</f>
        <v>EUR</v>
      </c>
      <c r="N83" t="s">
        <v>130</v>
      </c>
      <c r="O83">
        <v>1</v>
      </c>
      <c r="P83" t="s">
        <v>79</v>
      </c>
      <c r="Q83" t="s">
        <v>86</v>
      </c>
      <c r="R83">
        <f t="shared" si="26"/>
        <v>0.5</v>
      </c>
      <c r="S83">
        <f t="shared" si="13"/>
        <v>0.5</v>
      </c>
      <c r="T83">
        <f>IF(OR(E83="g",E83="mg",E83="Kg",E83="L",E83="ml",E83="Tropfen"),E83,"")</f>
      </c>
      <c r="U83">
        <f>IF(T83="Tropfen",S83*$G$7,S83)</f>
        <v>0.5</v>
      </c>
    </row>
    <row r="85" spans="1:22" ht="15.75">
      <c r="A85" s="14" t="s">
        <v>135</v>
      </c>
      <c r="B85" s="17">
        <f>SUM(B86:B107)</f>
        <v>292.58585000000005</v>
      </c>
      <c r="C85" s="16" t="s">
        <v>91</v>
      </c>
      <c r="L85" s="4">
        <f aca="true" t="shared" si="28" ref="L85:L105">IF(K85&lt;&gt;"",IF(K85="CHF",J85*$D$8,J85),"")</f>
      </c>
      <c r="M85">
        <f aca="true" t="shared" si="29" ref="M85:M105">IF(K85&lt;&gt;"",IF(K85="CHF","EUR","EUR"),"")</f>
      </c>
      <c r="R85">
        <f aca="true" t="shared" si="30" ref="R85:R93">IF(AND(G85&lt;&gt;"",G85&lt;&gt;0),IF(MID(H85,1,3)="Tag",365/G85,IF(MID(H85,1,5)="Woche",52/G85,IF(MID(H85,1,5)="Monat",12/G85,IF(MID(H85,1,4)="Jahr",1/G85,"")))),"")</f>
      </c>
      <c r="S85">
        <f aca="true" t="shared" si="31" ref="S85:S107">IF(AND(D85&gt;0,R85&lt;&gt;""),IF(MID(I85,1,13)="pro 100 Liter",D85*R85*($D$6/100),D85*R85),0)</f>
        <v>0</v>
      </c>
      <c r="T85">
        <f aca="true" t="shared" si="32" ref="T85:T93">IF(OR(E85="g",E85="mg",E85="Kg",E85="L",E85="ml",E85="Tropfen"),E85,"")</f>
      </c>
      <c r="U85">
        <f aca="true" t="shared" si="33" ref="U85:U93">IF(T85="Tropfen",S85*$G$7,S85)</f>
        <v>0</v>
      </c>
      <c r="V85">
        <f aca="true" t="shared" si="34" ref="V85:V93">IF(T85="Tropfen","mL",T85)</f>
      </c>
    </row>
    <row r="86" spans="1:22" ht="15.75">
      <c r="A86" s="7" t="s">
        <v>3</v>
      </c>
      <c r="B86" s="16">
        <f aca="true" t="shared" si="35" ref="B86:B107">IF(AND(O86&gt;0,U86&gt;0),(J86/O86)*U86,"")</f>
      </c>
      <c r="C86" s="16">
        <f aca="true" t="shared" si="36" ref="C86:C103">M86</f>
      </c>
      <c r="D86" s="8">
        <v>0.1</v>
      </c>
      <c r="E86" t="s">
        <v>14</v>
      </c>
      <c r="F86" t="s">
        <v>40</v>
      </c>
      <c r="G86">
        <v>2</v>
      </c>
      <c r="H86" t="s">
        <v>42</v>
      </c>
      <c r="I86" t="s">
        <v>58</v>
      </c>
      <c r="L86" s="4">
        <f t="shared" si="28"/>
      </c>
      <c r="M86">
        <f t="shared" si="29"/>
      </c>
      <c r="R86">
        <f t="shared" si="30"/>
        <v>6</v>
      </c>
      <c r="S86">
        <f t="shared" si="31"/>
        <v>0.6000000000000001</v>
      </c>
      <c r="T86">
        <f t="shared" si="32"/>
      </c>
      <c r="U86">
        <f t="shared" si="33"/>
        <v>0.6000000000000001</v>
      </c>
      <c r="V86">
        <f t="shared" si="34"/>
      </c>
    </row>
    <row r="87" spans="1:22" ht="15.75">
      <c r="A87" s="7" t="s">
        <v>44</v>
      </c>
      <c r="B87" s="16">
        <f t="shared" si="35"/>
      </c>
      <c r="C87" s="16">
        <f t="shared" si="36"/>
      </c>
      <c r="D87" s="12">
        <f>$D$6*D86</f>
        <v>50</v>
      </c>
      <c r="E87" t="s">
        <v>12</v>
      </c>
      <c r="F87" t="str">
        <f>$F$59</f>
        <v>alle</v>
      </c>
      <c r="G87">
        <f>$G$59</f>
        <v>2</v>
      </c>
      <c r="H87" t="str">
        <f>$H$59</f>
        <v>Monate</v>
      </c>
      <c r="I87" t="s">
        <v>60</v>
      </c>
      <c r="J87" s="4"/>
      <c r="L87" s="4">
        <f t="shared" si="28"/>
      </c>
      <c r="M87">
        <f t="shared" si="29"/>
      </c>
      <c r="R87">
        <f t="shared" si="30"/>
        <v>6</v>
      </c>
      <c r="S87">
        <f t="shared" si="31"/>
        <v>300</v>
      </c>
      <c r="T87" t="str">
        <f t="shared" si="32"/>
        <v>L</v>
      </c>
      <c r="U87">
        <f t="shared" si="33"/>
        <v>300</v>
      </c>
      <c r="V87" t="str">
        <f t="shared" si="34"/>
        <v>L</v>
      </c>
    </row>
    <row r="88" spans="1:22" ht="15.75">
      <c r="A88" s="7" t="s">
        <v>15</v>
      </c>
      <c r="B88" s="16">
        <f t="shared" si="35"/>
        <v>3</v>
      </c>
      <c r="C88" s="16" t="str">
        <f t="shared" si="36"/>
        <v>EUR</v>
      </c>
      <c r="D88" s="12">
        <f>$D$6*D86*(1+$G$9)</f>
        <v>250</v>
      </c>
      <c r="E88" t="s">
        <v>12</v>
      </c>
      <c r="F88" t="str">
        <f>$F$59</f>
        <v>alle</v>
      </c>
      <c r="G88">
        <f>$G$59</f>
        <v>2</v>
      </c>
      <c r="H88" t="str">
        <f>$H$59</f>
        <v>Monate</v>
      </c>
      <c r="I88" t="s">
        <v>60</v>
      </c>
      <c r="J88" s="4">
        <f>$J$16</f>
        <v>2</v>
      </c>
      <c r="K88" s="4" t="str">
        <f>$K$16</f>
        <v>CHF</v>
      </c>
      <c r="L88" s="4">
        <f t="shared" si="28"/>
        <v>2.1272</v>
      </c>
      <c r="M88" t="str">
        <f t="shared" si="29"/>
        <v>EUR</v>
      </c>
      <c r="N88" t="s">
        <v>130</v>
      </c>
      <c r="O88">
        <f>$O$16</f>
        <v>1000</v>
      </c>
      <c r="P88" s="4" t="str">
        <f>$P$16</f>
        <v>L</v>
      </c>
      <c r="Q88" s="4" t="str">
        <f>$Q$16</f>
        <v>Gemeinde Felben-Wellhausen</v>
      </c>
      <c r="R88">
        <f t="shared" si="30"/>
        <v>6</v>
      </c>
      <c r="S88">
        <f t="shared" si="31"/>
        <v>1500</v>
      </c>
      <c r="T88" t="str">
        <f t="shared" si="32"/>
        <v>L</v>
      </c>
      <c r="U88">
        <f t="shared" si="33"/>
        <v>1500</v>
      </c>
      <c r="V88" t="str">
        <f t="shared" si="34"/>
        <v>L</v>
      </c>
    </row>
    <row r="89" spans="1:22" ht="15.75">
      <c r="A89" s="7" t="s">
        <v>47</v>
      </c>
      <c r="B89" s="16">
        <f t="shared" si="35"/>
        <v>1.05</v>
      </c>
      <c r="C89" s="16" t="str">
        <f t="shared" si="36"/>
        <v>EUR</v>
      </c>
      <c r="D89" s="12">
        <f>D88</f>
        <v>250</v>
      </c>
      <c r="E89" s="12" t="str">
        <f>E88</f>
        <v>L</v>
      </c>
      <c r="F89" t="str">
        <f>$F$59</f>
        <v>alle</v>
      </c>
      <c r="G89">
        <f>$G$59</f>
        <v>2</v>
      </c>
      <c r="H89" t="str">
        <f>$H$59</f>
        <v>Monate</v>
      </c>
      <c r="I89" t="s">
        <v>60</v>
      </c>
      <c r="J89" s="4">
        <f>$J$17</f>
        <v>0.7</v>
      </c>
      <c r="K89" t="str">
        <f>$K$17</f>
        <v>CHF</v>
      </c>
      <c r="L89" s="4">
        <f t="shared" si="28"/>
        <v>0.7445200000000001</v>
      </c>
      <c r="M89" t="str">
        <f t="shared" si="29"/>
        <v>EUR</v>
      </c>
      <c r="N89" t="s">
        <v>130</v>
      </c>
      <c r="O89">
        <f>$O$17</f>
        <v>1000</v>
      </c>
      <c r="P89" t="str">
        <f>$P$17</f>
        <v>L</v>
      </c>
      <c r="Q89" t="str">
        <f>$Q$17</f>
        <v>Gemeinde Felben-Wellhausen</v>
      </c>
      <c r="R89">
        <f t="shared" si="30"/>
        <v>6</v>
      </c>
      <c r="S89">
        <f t="shared" si="31"/>
        <v>1500</v>
      </c>
      <c r="T89" t="str">
        <f t="shared" si="32"/>
        <v>L</v>
      </c>
      <c r="U89">
        <f t="shared" si="33"/>
        <v>1500</v>
      </c>
      <c r="V89" t="str">
        <f t="shared" si="34"/>
        <v>L</v>
      </c>
    </row>
    <row r="90" spans="1:22" ht="15.75">
      <c r="A90" s="7" t="s">
        <v>46</v>
      </c>
      <c r="B90" s="16">
        <f t="shared" si="35"/>
        <v>45.24660000000001</v>
      </c>
      <c r="C90" s="16" t="str">
        <f t="shared" si="36"/>
        <v>EUR</v>
      </c>
      <c r="D90" s="12">
        <f>($D$15*$D$10)/1000</f>
        <v>2.9925</v>
      </c>
      <c r="E90" t="s">
        <v>4</v>
      </c>
      <c r="F90" t="str">
        <f>$F$59</f>
        <v>alle</v>
      </c>
      <c r="G90">
        <f>$G$59</f>
        <v>2</v>
      </c>
      <c r="H90" t="str">
        <f>$H$59</f>
        <v>Monate</v>
      </c>
      <c r="I90" t="s">
        <v>61</v>
      </c>
      <c r="J90" s="4">
        <v>63</v>
      </c>
      <c r="K90" t="s">
        <v>91</v>
      </c>
      <c r="L90" s="4">
        <f t="shared" si="28"/>
        <v>63</v>
      </c>
      <c r="M90" t="str">
        <f t="shared" si="29"/>
        <v>EUR</v>
      </c>
      <c r="N90" t="s">
        <v>130</v>
      </c>
      <c r="O90">
        <v>25</v>
      </c>
      <c r="P90" t="s">
        <v>4</v>
      </c>
      <c r="R90">
        <f t="shared" si="30"/>
        <v>6</v>
      </c>
      <c r="S90">
        <f t="shared" si="31"/>
        <v>17.955000000000002</v>
      </c>
      <c r="T90" t="str">
        <f t="shared" si="32"/>
        <v>Kg</v>
      </c>
      <c r="U90">
        <f t="shared" si="33"/>
        <v>17.955000000000002</v>
      </c>
      <c r="V90" t="str">
        <f t="shared" si="34"/>
        <v>Kg</v>
      </c>
    </row>
    <row r="91" spans="1:22" ht="15.75">
      <c r="A91" t="s">
        <v>136</v>
      </c>
      <c r="B91" s="16">
        <f t="shared" si="35"/>
        <v>29.83875</v>
      </c>
      <c r="C91" s="16" t="str">
        <f t="shared" si="36"/>
        <v>EUR</v>
      </c>
      <c r="D91" s="11">
        <v>15</v>
      </c>
      <c r="E91" t="s">
        <v>8</v>
      </c>
      <c r="F91" t="s">
        <v>40</v>
      </c>
      <c r="G91">
        <v>1</v>
      </c>
      <c r="H91" t="s">
        <v>89</v>
      </c>
      <c r="I91" t="s">
        <v>55</v>
      </c>
      <c r="J91" s="4">
        <v>10.9</v>
      </c>
      <c r="K91" t="s">
        <v>91</v>
      </c>
      <c r="L91" s="4">
        <f t="shared" si="28"/>
        <v>10.9</v>
      </c>
      <c r="M91" t="str">
        <f t="shared" si="29"/>
        <v>EUR</v>
      </c>
      <c r="N91" t="s">
        <v>130</v>
      </c>
      <c r="O91">
        <v>10000</v>
      </c>
      <c r="P91" t="s">
        <v>90</v>
      </c>
      <c r="Q91" t="s">
        <v>139</v>
      </c>
      <c r="R91">
        <f t="shared" si="30"/>
        <v>365</v>
      </c>
      <c r="S91">
        <f t="shared" si="31"/>
        <v>27375</v>
      </c>
      <c r="T91" t="str">
        <f t="shared" si="32"/>
        <v>ml</v>
      </c>
      <c r="U91">
        <f t="shared" si="33"/>
        <v>27375</v>
      </c>
      <c r="V91" t="str">
        <f t="shared" si="34"/>
        <v>ml</v>
      </c>
    </row>
    <row r="92" spans="1:22" ht="15.75">
      <c r="A92" t="s">
        <v>137</v>
      </c>
      <c r="B92" s="16">
        <f t="shared" si="35"/>
        <v>29.83875</v>
      </c>
      <c r="C92" s="16" t="str">
        <f t="shared" si="36"/>
        <v>EUR</v>
      </c>
      <c r="D92" s="11">
        <v>15</v>
      </c>
      <c r="E92" t="s">
        <v>8</v>
      </c>
      <c r="F92" t="s">
        <v>40</v>
      </c>
      <c r="G92">
        <v>1</v>
      </c>
      <c r="H92" t="s">
        <v>89</v>
      </c>
      <c r="I92" t="s">
        <v>55</v>
      </c>
      <c r="J92" s="4">
        <v>10.9</v>
      </c>
      <c r="K92" t="s">
        <v>91</v>
      </c>
      <c r="L92" s="4">
        <f t="shared" si="28"/>
        <v>10.9</v>
      </c>
      <c r="M92" t="str">
        <f t="shared" si="29"/>
        <v>EUR</v>
      </c>
      <c r="N92" t="s">
        <v>130</v>
      </c>
      <c r="O92">
        <v>10000</v>
      </c>
      <c r="P92" t="s">
        <v>90</v>
      </c>
      <c r="Q92" t="s">
        <v>140</v>
      </c>
      <c r="R92">
        <f t="shared" si="30"/>
        <v>365</v>
      </c>
      <c r="S92">
        <f t="shared" si="31"/>
        <v>27375</v>
      </c>
      <c r="T92" t="str">
        <f t="shared" si="32"/>
        <v>ml</v>
      </c>
      <c r="U92">
        <f t="shared" si="33"/>
        <v>27375</v>
      </c>
      <c r="V92" t="str">
        <f t="shared" si="34"/>
        <v>ml</v>
      </c>
    </row>
    <row r="93" spans="1:22" ht="15.75">
      <c r="A93" t="s">
        <v>138</v>
      </c>
      <c r="B93" s="16">
        <f t="shared" si="35"/>
        <v>29.83875</v>
      </c>
      <c r="C93" s="16" t="str">
        <f t="shared" si="36"/>
        <v>EUR</v>
      </c>
      <c r="D93" s="11">
        <v>15</v>
      </c>
      <c r="E93" t="s">
        <v>8</v>
      </c>
      <c r="F93" t="s">
        <v>40</v>
      </c>
      <c r="G93">
        <v>1</v>
      </c>
      <c r="H93" t="s">
        <v>89</v>
      </c>
      <c r="I93" t="s">
        <v>55</v>
      </c>
      <c r="J93" s="4">
        <v>10.9</v>
      </c>
      <c r="K93" t="s">
        <v>91</v>
      </c>
      <c r="L93" s="4">
        <f t="shared" si="28"/>
        <v>10.9</v>
      </c>
      <c r="M93" t="str">
        <f t="shared" si="29"/>
        <v>EUR</v>
      </c>
      <c r="N93" t="s">
        <v>130</v>
      </c>
      <c r="O93">
        <v>10000</v>
      </c>
      <c r="P93" t="s">
        <v>90</v>
      </c>
      <c r="Q93" t="s">
        <v>141</v>
      </c>
      <c r="R93">
        <f t="shared" si="30"/>
        <v>365</v>
      </c>
      <c r="S93">
        <f t="shared" si="31"/>
        <v>27375</v>
      </c>
      <c r="T93" t="str">
        <f t="shared" si="32"/>
        <v>ml</v>
      </c>
      <c r="U93">
        <f t="shared" si="33"/>
        <v>27375</v>
      </c>
      <c r="V93" t="str">
        <f t="shared" si="34"/>
        <v>ml</v>
      </c>
    </row>
    <row r="94" spans="1:22" ht="15.75">
      <c r="A94" t="s">
        <v>142</v>
      </c>
      <c r="B94" s="16">
        <f t="shared" si="35"/>
        <v>1.9369999999999998</v>
      </c>
      <c r="C94" s="16" t="str">
        <f t="shared" si="36"/>
        <v>EUR</v>
      </c>
      <c r="D94" s="11">
        <v>1</v>
      </c>
      <c r="E94" t="s">
        <v>23</v>
      </c>
      <c r="F94" t="s">
        <v>13</v>
      </c>
      <c r="G94">
        <v>1</v>
      </c>
      <c r="H94" t="s">
        <v>19</v>
      </c>
      <c r="I94" t="s">
        <v>55</v>
      </c>
      <c r="J94" s="4">
        <v>14.9</v>
      </c>
      <c r="K94" t="s">
        <v>91</v>
      </c>
      <c r="L94" s="4">
        <f t="shared" si="28"/>
        <v>14.9</v>
      </c>
      <c r="M94" t="str">
        <f t="shared" si="29"/>
        <v>EUR</v>
      </c>
      <c r="N94" t="s">
        <v>130</v>
      </c>
      <c r="O94">
        <v>100</v>
      </c>
      <c r="P94" t="s">
        <v>8</v>
      </c>
      <c r="Q94" t="s">
        <v>143</v>
      </c>
      <c r="R94">
        <f aca="true" t="shared" si="37" ref="R94:R107">IF(AND(G94&lt;&gt;"",G94&lt;&gt;0),IF(MID(H94,1,3)="Tag",365/G94,IF(MID(H94,1,5)="Woche",52/G94,IF(MID(H94,1,5)="Monat",12/G94,IF(MID(H94,1,4)="Jahr",1/G94,"")))),"")</f>
        <v>52</v>
      </c>
      <c r="S94">
        <f t="shared" si="31"/>
        <v>260</v>
      </c>
      <c r="T94" t="str">
        <f aca="true" t="shared" si="38" ref="T94:T104">IF(OR(E94="g",E94="mg",E94="Kg",E94="L",E94="ml",E94="Tropfen"),E94,"")</f>
        <v>Tropfen</v>
      </c>
      <c r="U94">
        <f aca="true" t="shared" si="39" ref="U94:U103">IF(T94="Tropfen",S94*$G$7,S94)</f>
        <v>13</v>
      </c>
      <c r="V94" t="str">
        <f aca="true" t="shared" si="40" ref="V94:V104">IF(T94="Tropfen","mL",T94)</f>
        <v>mL</v>
      </c>
    </row>
    <row r="95" spans="1:22" ht="15.75">
      <c r="A95" t="s">
        <v>144</v>
      </c>
      <c r="B95" s="16">
        <f t="shared" si="35"/>
        <v>1.9369999999999998</v>
      </c>
      <c r="C95" s="16" t="str">
        <f t="shared" si="36"/>
        <v>EUR</v>
      </c>
      <c r="D95" s="11">
        <v>1</v>
      </c>
      <c r="E95" t="s">
        <v>23</v>
      </c>
      <c r="F95" t="s">
        <v>13</v>
      </c>
      <c r="G95">
        <v>1</v>
      </c>
      <c r="H95" t="s">
        <v>19</v>
      </c>
      <c r="I95" t="s">
        <v>55</v>
      </c>
      <c r="J95" s="4">
        <v>14.9</v>
      </c>
      <c r="K95" t="s">
        <v>91</v>
      </c>
      <c r="L95" s="4">
        <f t="shared" si="28"/>
        <v>14.9</v>
      </c>
      <c r="M95" t="str">
        <f t="shared" si="29"/>
        <v>EUR</v>
      </c>
      <c r="N95" t="s">
        <v>130</v>
      </c>
      <c r="O95">
        <v>100</v>
      </c>
      <c r="P95" t="s">
        <v>8</v>
      </c>
      <c r="Q95" t="s">
        <v>152</v>
      </c>
      <c r="R95">
        <f t="shared" si="37"/>
        <v>52</v>
      </c>
      <c r="S95">
        <f t="shared" si="31"/>
        <v>260</v>
      </c>
      <c r="T95" t="str">
        <f t="shared" si="38"/>
        <v>Tropfen</v>
      </c>
      <c r="U95">
        <f t="shared" si="39"/>
        <v>13</v>
      </c>
      <c r="V95" t="str">
        <f t="shared" si="40"/>
        <v>mL</v>
      </c>
    </row>
    <row r="96" spans="1:22" ht="15.75">
      <c r="A96" t="s">
        <v>145</v>
      </c>
      <c r="B96" s="16">
        <f t="shared" si="35"/>
        <v>1.9369999999999998</v>
      </c>
      <c r="C96" s="16" t="str">
        <f t="shared" si="36"/>
        <v>EUR</v>
      </c>
      <c r="D96" s="11">
        <v>1</v>
      </c>
      <c r="E96" t="s">
        <v>23</v>
      </c>
      <c r="F96" t="s">
        <v>13</v>
      </c>
      <c r="G96">
        <v>1</v>
      </c>
      <c r="H96" t="s">
        <v>19</v>
      </c>
      <c r="I96" t="s">
        <v>55</v>
      </c>
      <c r="J96" s="4">
        <v>14.9</v>
      </c>
      <c r="K96" t="s">
        <v>91</v>
      </c>
      <c r="L96" s="4">
        <f t="shared" si="28"/>
        <v>14.9</v>
      </c>
      <c r="M96" t="str">
        <f t="shared" si="29"/>
        <v>EUR</v>
      </c>
      <c r="N96" t="s">
        <v>130</v>
      </c>
      <c r="O96">
        <v>100</v>
      </c>
      <c r="P96" t="s">
        <v>8</v>
      </c>
      <c r="Q96" t="s">
        <v>153</v>
      </c>
      <c r="R96">
        <f t="shared" si="37"/>
        <v>52</v>
      </c>
      <c r="S96">
        <f t="shared" si="31"/>
        <v>260</v>
      </c>
      <c r="T96" t="str">
        <f t="shared" si="38"/>
        <v>Tropfen</v>
      </c>
      <c r="U96">
        <f t="shared" si="39"/>
        <v>13</v>
      </c>
      <c r="V96" t="str">
        <f t="shared" si="40"/>
        <v>mL</v>
      </c>
    </row>
    <row r="97" spans="1:22" ht="15.75">
      <c r="A97" t="s">
        <v>146</v>
      </c>
      <c r="B97" s="16">
        <f t="shared" si="35"/>
        <v>1.9369999999999998</v>
      </c>
      <c r="C97" s="16" t="str">
        <f t="shared" si="36"/>
        <v>EUR</v>
      </c>
      <c r="D97" s="11">
        <v>1</v>
      </c>
      <c r="E97" t="s">
        <v>23</v>
      </c>
      <c r="F97" t="s">
        <v>13</v>
      </c>
      <c r="G97">
        <v>1</v>
      </c>
      <c r="H97" t="s">
        <v>19</v>
      </c>
      <c r="I97" t="s">
        <v>55</v>
      </c>
      <c r="J97" s="4">
        <v>14.9</v>
      </c>
      <c r="K97" t="s">
        <v>91</v>
      </c>
      <c r="L97" s="4">
        <f t="shared" si="28"/>
        <v>14.9</v>
      </c>
      <c r="M97" t="str">
        <f t="shared" si="29"/>
        <v>EUR</v>
      </c>
      <c r="N97" t="s">
        <v>130</v>
      </c>
      <c r="O97">
        <v>100</v>
      </c>
      <c r="P97" t="s">
        <v>8</v>
      </c>
      <c r="Q97" t="s">
        <v>154</v>
      </c>
      <c r="R97">
        <f t="shared" si="37"/>
        <v>52</v>
      </c>
      <c r="S97">
        <f t="shared" si="31"/>
        <v>260</v>
      </c>
      <c r="T97" t="str">
        <f t="shared" si="38"/>
        <v>Tropfen</v>
      </c>
      <c r="U97">
        <f t="shared" si="39"/>
        <v>13</v>
      </c>
      <c r="V97" t="str">
        <f t="shared" si="40"/>
        <v>mL</v>
      </c>
    </row>
    <row r="98" spans="1:22" ht="15.75">
      <c r="A98" t="s">
        <v>147</v>
      </c>
      <c r="B98" s="16">
        <f t="shared" si="35"/>
      </c>
      <c r="C98" s="16" t="str">
        <f t="shared" si="36"/>
        <v>EUR</v>
      </c>
      <c r="D98" s="11">
        <v>0</v>
      </c>
      <c r="E98" t="s">
        <v>23</v>
      </c>
      <c r="F98" t="s">
        <v>13</v>
      </c>
      <c r="G98">
        <v>1</v>
      </c>
      <c r="H98" t="s">
        <v>19</v>
      </c>
      <c r="I98" t="s">
        <v>55</v>
      </c>
      <c r="J98" s="4">
        <v>14.9</v>
      </c>
      <c r="K98" t="s">
        <v>91</v>
      </c>
      <c r="L98" s="4">
        <f t="shared" si="28"/>
        <v>14.9</v>
      </c>
      <c r="M98" t="str">
        <f t="shared" si="29"/>
        <v>EUR</v>
      </c>
      <c r="N98" t="s">
        <v>130</v>
      </c>
      <c r="O98">
        <v>100</v>
      </c>
      <c r="P98" t="s">
        <v>8</v>
      </c>
      <c r="Q98" t="s">
        <v>155</v>
      </c>
      <c r="R98">
        <f t="shared" si="37"/>
        <v>52</v>
      </c>
      <c r="S98">
        <f t="shared" si="31"/>
        <v>0</v>
      </c>
      <c r="T98" t="str">
        <f t="shared" si="38"/>
        <v>Tropfen</v>
      </c>
      <c r="U98">
        <f t="shared" si="39"/>
        <v>0</v>
      </c>
      <c r="V98" t="str">
        <f t="shared" si="40"/>
        <v>mL</v>
      </c>
    </row>
    <row r="99" spans="1:22" ht="15.75">
      <c r="A99" t="s">
        <v>148</v>
      </c>
      <c r="B99" s="16">
        <f t="shared" si="35"/>
      </c>
      <c r="C99" s="16" t="str">
        <f t="shared" si="36"/>
        <v>EUR</v>
      </c>
      <c r="D99" s="11">
        <v>0</v>
      </c>
      <c r="E99" t="s">
        <v>23</v>
      </c>
      <c r="F99" t="s">
        <v>13</v>
      </c>
      <c r="G99">
        <v>1</v>
      </c>
      <c r="H99" t="s">
        <v>19</v>
      </c>
      <c r="I99" t="s">
        <v>55</v>
      </c>
      <c r="J99" s="4">
        <v>14.9</v>
      </c>
      <c r="K99" t="s">
        <v>91</v>
      </c>
      <c r="L99" s="4">
        <f t="shared" si="28"/>
        <v>14.9</v>
      </c>
      <c r="M99" t="str">
        <f t="shared" si="29"/>
        <v>EUR</v>
      </c>
      <c r="N99" t="s">
        <v>130</v>
      </c>
      <c r="O99">
        <v>100</v>
      </c>
      <c r="P99" t="s">
        <v>8</v>
      </c>
      <c r="Q99" t="s">
        <v>156</v>
      </c>
      <c r="R99">
        <f t="shared" si="37"/>
        <v>52</v>
      </c>
      <c r="S99">
        <f t="shared" si="31"/>
        <v>0</v>
      </c>
      <c r="T99" t="str">
        <f t="shared" si="38"/>
        <v>Tropfen</v>
      </c>
      <c r="U99">
        <f t="shared" si="39"/>
        <v>0</v>
      </c>
      <c r="V99" t="str">
        <f t="shared" si="40"/>
        <v>mL</v>
      </c>
    </row>
    <row r="100" spans="1:22" ht="15.75">
      <c r="A100" t="s">
        <v>149</v>
      </c>
      <c r="B100" s="16">
        <f t="shared" si="35"/>
      </c>
      <c r="C100" s="16" t="str">
        <f t="shared" si="36"/>
        <v>EUR</v>
      </c>
      <c r="D100" s="11">
        <v>0</v>
      </c>
      <c r="E100" t="s">
        <v>23</v>
      </c>
      <c r="F100" t="s">
        <v>40</v>
      </c>
      <c r="G100">
        <v>0</v>
      </c>
      <c r="H100" t="s">
        <v>89</v>
      </c>
      <c r="I100" t="s">
        <v>55</v>
      </c>
      <c r="J100" s="4">
        <v>14.9</v>
      </c>
      <c r="K100" t="s">
        <v>91</v>
      </c>
      <c r="L100" s="4">
        <f t="shared" si="28"/>
        <v>14.9</v>
      </c>
      <c r="M100" t="str">
        <f t="shared" si="29"/>
        <v>EUR</v>
      </c>
      <c r="N100" t="s">
        <v>130</v>
      </c>
      <c r="O100">
        <v>100</v>
      </c>
      <c r="P100" t="s">
        <v>8</v>
      </c>
      <c r="Q100" t="s">
        <v>157</v>
      </c>
      <c r="R100">
        <f t="shared" si="37"/>
      </c>
      <c r="S100">
        <f t="shared" si="31"/>
        <v>0</v>
      </c>
      <c r="T100" t="str">
        <f t="shared" si="38"/>
        <v>Tropfen</v>
      </c>
      <c r="U100">
        <f t="shared" si="39"/>
        <v>0</v>
      </c>
      <c r="V100" t="str">
        <f t="shared" si="40"/>
        <v>mL</v>
      </c>
    </row>
    <row r="101" spans="1:22" ht="15.75">
      <c r="A101" t="s">
        <v>150</v>
      </c>
      <c r="B101" s="16">
        <f t="shared" si="35"/>
      </c>
      <c r="C101" s="16" t="str">
        <f t="shared" si="36"/>
        <v>EUR</v>
      </c>
      <c r="D101" s="11">
        <v>0</v>
      </c>
      <c r="E101" t="s">
        <v>23</v>
      </c>
      <c r="F101" t="s">
        <v>13</v>
      </c>
      <c r="G101">
        <v>1</v>
      </c>
      <c r="H101" t="s">
        <v>19</v>
      </c>
      <c r="I101" t="s">
        <v>55</v>
      </c>
      <c r="J101" s="4">
        <v>16.9</v>
      </c>
      <c r="K101" t="s">
        <v>91</v>
      </c>
      <c r="L101" s="4">
        <f t="shared" si="28"/>
        <v>16.9</v>
      </c>
      <c r="M101" t="str">
        <f t="shared" si="29"/>
        <v>EUR</v>
      </c>
      <c r="N101" t="s">
        <v>130</v>
      </c>
      <c r="O101">
        <v>1000</v>
      </c>
      <c r="P101" t="s">
        <v>8</v>
      </c>
      <c r="Q101" t="s">
        <v>158</v>
      </c>
      <c r="R101">
        <f t="shared" si="37"/>
        <v>52</v>
      </c>
      <c r="S101">
        <f t="shared" si="31"/>
        <v>0</v>
      </c>
      <c r="T101" t="str">
        <f t="shared" si="38"/>
        <v>Tropfen</v>
      </c>
      <c r="U101">
        <f t="shared" si="39"/>
        <v>0</v>
      </c>
      <c r="V101" t="str">
        <f t="shared" si="40"/>
        <v>mL</v>
      </c>
    </row>
    <row r="102" spans="1:22" ht="15.75">
      <c r="A102" t="s">
        <v>151</v>
      </c>
      <c r="B102" s="16">
        <f t="shared" si="35"/>
      </c>
      <c r="C102" s="16" t="str">
        <f t="shared" si="36"/>
        <v>EUR</v>
      </c>
      <c r="D102" s="11">
        <v>0</v>
      </c>
      <c r="E102" t="s">
        <v>23</v>
      </c>
      <c r="F102" t="s">
        <v>13</v>
      </c>
      <c r="G102">
        <v>1</v>
      </c>
      <c r="H102" t="s">
        <v>19</v>
      </c>
      <c r="I102" t="s">
        <v>55</v>
      </c>
      <c r="J102" s="4">
        <v>16.9</v>
      </c>
      <c r="K102" t="s">
        <v>91</v>
      </c>
      <c r="L102" s="4">
        <f t="shared" si="28"/>
        <v>16.9</v>
      </c>
      <c r="M102" t="str">
        <f t="shared" si="29"/>
        <v>EUR</v>
      </c>
      <c r="N102" t="s">
        <v>130</v>
      </c>
      <c r="O102">
        <v>1000</v>
      </c>
      <c r="P102" t="s">
        <v>8</v>
      </c>
      <c r="Q102" t="s">
        <v>159</v>
      </c>
      <c r="R102">
        <f t="shared" si="37"/>
        <v>52</v>
      </c>
      <c r="S102">
        <f t="shared" si="31"/>
        <v>0</v>
      </c>
      <c r="T102" t="str">
        <f t="shared" si="38"/>
        <v>Tropfen</v>
      </c>
      <c r="U102">
        <f t="shared" si="39"/>
        <v>0</v>
      </c>
      <c r="V102" t="str">
        <f t="shared" si="40"/>
        <v>mL</v>
      </c>
    </row>
    <row r="103" spans="1:22" ht="15.75">
      <c r="A103" t="s">
        <v>160</v>
      </c>
      <c r="B103" s="16">
        <f>IF(AND(O103&gt;0,U103&gt;0),(J103/O103)*U103,"")</f>
        <v>127.6</v>
      </c>
      <c r="C103" s="16" t="str">
        <f t="shared" si="36"/>
        <v>EUR</v>
      </c>
      <c r="D103" s="2">
        <v>1</v>
      </c>
      <c r="E103" t="s">
        <v>79</v>
      </c>
      <c r="F103" t="s">
        <v>40</v>
      </c>
      <c r="G103">
        <v>3</v>
      </c>
      <c r="H103" t="s">
        <v>42</v>
      </c>
      <c r="I103" t="s">
        <v>161</v>
      </c>
      <c r="J103" s="4">
        <v>31.9</v>
      </c>
      <c r="K103" t="s">
        <v>91</v>
      </c>
      <c r="L103" s="4">
        <f t="shared" si="28"/>
        <v>31.9</v>
      </c>
      <c r="M103" t="str">
        <f t="shared" si="29"/>
        <v>EUR</v>
      </c>
      <c r="N103" t="s">
        <v>130</v>
      </c>
      <c r="O103">
        <v>1</v>
      </c>
      <c r="P103" t="s">
        <v>79</v>
      </c>
      <c r="R103">
        <f t="shared" si="37"/>
        <v>4</v>
      </c>
      <c r="S103">
        <f t="shared" si="31"/>
        <v>4</v>
      </c>
      <c r="T103">
        <f>IF(OR(E103="g",E103="mg",E103="Kg",E103="L",E103="ml",E103="Tropfen"),E103,"")</f>
      </c>
      <c r="U103">
        <f t="shared" si="39"/>
        <v>4</v>
      </c>
      <c r="V103">
        <f>IF(T103="Tropfen","mL",T103)</f>
      </c>
    </row>
    <row r="104" spans="1:22" ht="15.75">
      <c r="A104" t="s">
        <v>78</v>
      </c>
      <c r="B104" s="16">
        <f t="shared" si="35"/>
        <v>3.25</v>
      </c>
      <c r="C104" s="16" t="str">
        <f>M104</f>
        <v>EUR</v>
      </c>
      <c r="D104" s="2">
        <v>1</v>
      </c>
      <c r="E104" t="s">
        <v>79</v>
      </c>
      <c r="F104" t="s">
        <v>13</v>
      </c>
      <c r="G104">
        <v>2</v>
      </c>
      <c r="H104" t="s">
        <v>80</v>
      </c>
      <c r="I104" t="s">
        <v>123</v>
      </c>
      <c r="J104" s="4">
        <v>6.5</v>
      </c>
      <c r="K104" t="s">
        <v>91</v>
      </c>
      <c r="L104" s="4">
        <f t="shared" si="28"/>
        <v>6.5</v>
      </c>
      <c r="M104" t="str">
        <f t="shared" si="29"/>
        <v>EUR</v>
      </c>
      <c r="N104" t="s">
        <v>130</v>
      </c>
      <c r="O104">
        <v>1</v>
      </c>
      <c r="P104" t="s">
        <v>79</v>
      </c>
      <c r="Q104" t="s">
        <v>81</v>
      </c>
      <c r="R104">
        <f t="shared" si="37"/>
        <v>0.5</v>
      </c>
      <c r="S104">
        <f t="shared" si="31"/>
        <v>0.5</v>
      </c>
      <c r="T104">
        <f t="shared" si="38"/>
      </c>
      <c r="U104">
        <f>IF(T104="Tropfen",S104*$G$7,S104)</f>
        <v>0.5</v>
      </c>
      <c r="V104">
        <f t="shared" si="40"/>
      </c>
    </row>
    <row r="105" spans="1:22" ht="15.75">
      <c r="A105" t="s">
        <v>77</v>
      </c>
      <c r="B105" s="16">
        <f t="shared" si="35"/>
        <v>5.975</v>
      </c>
      <c r="C105" s="16" t="str">
        <f>M105</f>
        <v>EUR</v>
      </c>
      <c r="D105" s="2">
        <v>1</v>
      </c>
      <c r="E105" t="s">
        <v>79</v>
      </c>
      <c r="F105" t="s">
        <v>13</v>
      </c>
      <c r="G105">
        <v>2</v>
      </c>
      <c r="H105" t="s">
        <v>80</v>
      </c>
      <c r="I105" t="s">
        <v>162</v>
      </c>
      <c r="J105" s="4">
        <v>11.95</v>
      </c>
      <c r="K105" t="s">
        <v>91</v>
      </c>
      <c r="L105" s="4">
        <f t="shared" si="28"/>
        <v>11.95</v>
      </c>
      <c r="M105" t="str">
        <f t="shared" si="29"/>
        <v>EUR</v>
      </c>
      <c r="N105" t="s">
        <v>130</v>
      </c>
      <c r="O105">
        <v>1</v>
      </c>
      <c r="P105" t="s">
        <v>79</v>
      </c>
      <c r="Q105" t="s">
        <v>82</v>
      </c>
      <c r="R105">
        <f t="shared" si="37"/>
        <v>0.5</v>
      </c>
      <c r="S105">
        <f t="shared" si="31"/>
        <v>0.5</v>
      </c>
      <c r="T105">
        <f>IF(OR(E105="g",E105="mg",E105="Kg",E105="L",E105="ml",E105="Tropfen"),E105,"")</f>
      </c>
      <c r="U105">
        <f>IF(T105="Tropfen",S105*$G$7,S105)</f>
        <v>0.5</v>
      </c>
      <c r="V105">
        <f>IF(T105="Tropfen","mL",T105)</f>
      </c>
    </row>
    <row r="106" spans="1:21" ht="15.75">
      <c r="A106" t="s">
        <v>84</v>
      </c>
      <c r="B106" s="16">
        <f t="shared" si="35"/>
        <v>4.75</v>
      </c>
      <c r="C106" s="16" t="str">
        <f>M106</f>
        <v>EUR</v>
      </c>
      <c r="D106" s="2">
        <v>1</v>
      </c>
      <c r="E106" t="s">
        <v>79</v>
      </c>
      <c r="F106" t="s">
        <v>13</v>
      </c>
      <c r="G106">
        <v>2</v>
      </c>
      <c r="H106" t="s">
        <v>80</v>
      </c>
      <c r="I106" t="s">
        <v>124</v>
      </c>
      <c r="J106" s="4">
        <v>9.5</v>
      </c>
      <c r="K106" t="s">
        <v>91</v>
      </c>
      <c r="L106" s="4">
        <f>IF(K106&lt;&gt;"",IF(K106="CHF",J106*$D$8,J106),"")</f>
        <v>9.5</v>
      </c>
      <c r="M106" t="str">
        <f>IF(K106&lt;&gt;"",IF(K106="CHF","EUR","EUR"),"")</f>
        <v>EUR</v>
      </c>
      <c r="N106" t="s">
        <v>130</v>
      </c>
      <c r="O106">
        <v>1</v>
      </c>
      <c r="P106" t="s">
        <v>79</v>
      </c>
      <c r="Q106" t="s">
        <v>82</v>
      </c>
      <c r="R106">
        <f t="shared" si="37"/>
        <v>0.5</v>
      </c>
      <c r="S106">
        <f t="shared" si="31"/>
        <v>0.5</v>
      </c>
      <c r="T106">
        <f>IF(OR(E106="g",E106="mg",E106="Kg",E106="L",E106="ml",E106="Tropfen"),E106,"")</f>
      </c>
      <c r="U106">
        <f>IF(T106="Tropfen",S106*$G$7,S106)</f>
        <v>0.5</v>
      </c>
    </row>
    <row r="107" spans="1:21" ht="15.75">
      <c r="A107" t="s">
        <v>85</v>
      </c>
      <c r="B107" s="16">
        <f t="shared" si="35"/>
        <v>4.45</v>
      </c>
      <c r="C107" s="16" t="str">
        <f>M107</f>
        <v>EUR</v>
      </c>
      <c r="D107" s="2">
        <v>1</v>
      </c>
      <c r="E107" t="s">
        <v>79</v>
      </c>
      <c r="F107" t="s">
        <v>13</v>
      </c>
      <c r="G107">
        <v>2</v>
      </c>
      <c r="H107" t="s">
        <v>80</v>
      </c>
      <c r="I107" t="s">
        <v>125</v>
      </c>
      <c r="J107" s="4">
        <v>8.9</v>
      </c>
      <c r="K107" t="s">
        <v>91</v>
      </c>
      <c r="L107" s="4">
        <f>IF(K107&lt;&gt;"",IF(K107="CHF",J107*$D$8,J107),"")</f>
        <v>8.9</v>
      </c>
      <c r="M107" t="str">
        <f>IF(K107&lt;&gt;"",IF(K107="CHF","EUR","EUR"),"")</f>
        <v>EUR</v>
      </c>
      <c r="N107" t="s">
        <v>130</v>
      </c>
      <c r="O107">
        <v>1</v>
      </c>
      <c r="P107" t="s">
        <v>79</v>
      </c>
      <c r="Q107" t="s">
        <v>86</v>
      </c>
      <c r="R107">
        <f t="shared" si="37"/>
        <v>0.5</v>
      </c>
      <c r="S107">
        <f t="shared" si="31"/>
        <v>0.5</v>
      </c>
      <c r="T107">
        <f>IF(OR(E107="g",E107="mg",E107="Kg",E107="L",E107="ml",E107="Tropfen"),E107,"")</f>
      </c>
      <c r="U107">
        <f>IF(T107="Tropfen",S107*$G$7,S107)</f>
        <v>0.5</v>
      </c>
    </row>
  </sheetData>
  <sheetProtection/>
  <mergeCells count="6">
    <mergeCell ref="O12:P12"/>
    <mergeCell ref="A3:H3"/>
    <mergeCell ref="F12:H12"/>
    <mergeCell ref="J12:K12"/>
    <mergeCell ref="L12:M12"/>
    <mergeCell ref="D12:E12"/>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AXA Technology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Horvath</dc:creator>
  <cp:keywords/>
  <dc:description/>
  <cp:lastModifiedBy>Microsoft Office-Anwender</cp:lastModifiedBy>
  <dcterms:created xsi:type="dcterms:W3CDTF">2014-05-11T07:18:02Z</dcterms:created>
  <dcterms:modified xsi:type="dcterms:W3CDTF">2016-06-17T08:07:41Z</dcterms:modified>
  <cp:category/>
  <cp:version/>
  <cp:contentType/>
  <cp:contentStatus/>
</cp:coreProperties>
</file>